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on\Downloads\"/>
    </mc:Choice>
  </mc:AlternateContent>
  <xr:revisionPtr revIDLastSave="0" documentId="13_ncr:1_{D434EEB2-B5B8-4B0E-8C86-1EFF20542369}" xr6:coauthVersionLast="44" xr6:coauthVersionMax="44" xr10:uidLastSave="{00000000-0000-0000-0000-000000000000}"/>
  <bookViews>
    <workbookView xWindow="-120" yWindow="-120" windowWidth="29040" windowHeight="15840" firstSheet="19" activeTab="28" xr2:uid="{00000000-000D-0000-FFFF-FFFF00000000}"/>
  </bookViews>
  <sheets>
    <sheet name="2010-2011" sheetId="1" r:id="rId1"/>
    <sheet name="2011-2012" sheetId="2" r:id="rId2"/>
    <sheet name="2012-2013" sheetId="3" r:id="rId3"/>
    <sheet name="2013-2014" sheetId="4" r:id="rId4"/>
    <sheet name="2014-2015" sheetId="5" r:id="rId5"/>
    <sheet name="2015-2016" sheetId="6" r:id="rId6"/>
    <sheet name="2016-2017" sheetId="7" r:id="rId7"/>
    <sheet name="2017-2018" sheetId="8" r:id="rId8"/>
    <sheet name="2018-2019" sheetId="9" r:id="rId9"/>
    <sheet name="2019-2020" sheetId="10" r:id="rId10"/>
    <sheet name="2020-2021" sheetId="11" r:id="rId11"/>
    <sheet name="2021-2022" sheetId="12" r:id="rId12"/>
    <sheet name="2022-2023" sheetId="13" r:id="rId13"/>
    <sheet name="2023-2024" sheetId="14" r:id="rId14"/>
    <sheet name="2024-2025" sheetId="15" r:id="rId15"/>
    <sheet name="2025-2026" sheetId="16" r:id="rId16"/>
    <sheet name="2026-2027" sheetId="17" r:id="rId17"/>
    <sheet name="2027-2028" sheetId="18" r:id="rId18"/>
    <sheet name="2028-2029" sheetId="19" r:id="rId19"/>
    <sheet name="2029-2030" sheetId="22" r:id="rId20"/>
    <sheet name="2030-2031" sheetId="23" r:id="rId21"/>
    <sheet name="2031-2032" sheetId="26" r:id="rId22"/>
    <sheet name="2032-2033" sheetId="28" r:id="rId23"/>
    <sheet name="2033-2034" sheetId="30" r:id="rId24"/>
    <sheet name="2034-2035" sheetId="32" r:id="rId25"/>
    <sheet name="2035-2036" sheetId="33" r:id="rId26"/>
    <sheet name="2036-2037" sheetId="35" r:id="rId27"/>
    <sheet name="2038-2039" sheetId="36" r:id="rId28"/>
    <sheet name="2039-2040" sheetId="37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37" l="1"/>
  <c r="I31" i="37" s="1"/>
  <c r="N31" i="37" s="1"/>
  <c r="D30" i="37"/>
  <c r="I30" i="37" s="1"/>
  <c r="N30" i="37" s="1"/>
  <c r="D29" i="37"/>
  <c r="I29" i="37" s="1"/>
  <c r="N29" i="37" s="1"/>
  <c r="D28" i="37"/>
  <c r="I28" i="37" s="1"/>
  <c r="N28" i="37" s="1"/>
  <c r="D27" i="37"/>
  <c r="I27" i="37" s="1"/>
  <c r="N27" i="37" s="1"/>
  <c r="D26" i="37"/>
  <c r="I26" i="37" s="1"/>
  <c r="N26" i="37" s="1"/>
  <c r="D25" i="37"/>
  <c r="I25" i="37" s="1"/>
  <c r="N25" i="37" s="1"/>
  <c r="D24" i="37"/>
  <c r="I24" i="37" s="1"/>
  <c r="N24" i="37" s="1"/>
  <c r="D23" i="37"/>
  <c r="I23" i="37" s="1"/>
  <c r="N23" i="37" s="1"/>
  <c r="D22" i="37"/>
  <c r="I22" i="37" s="1"/>
  <c r="N22" i="37" s="1"/>
  <c r="D21" i="37"/>
  <c r="I21" i="37" s="1"/>
  <c r="N21" i="37" s="1"/>
  <c r="D20" i="37"/>
  <c r="I20" i="37" s="1"/>
  <c r="N20" i="37" s="1"/>
  <c r="D19" i="37"/>
  <c r="I19" i="37" s="1"/>
  <c r="N19" i="37" s="1"/>
  <c r="D18" i="37"/>
  <c r="I18" i="37" s="1"/>
  <c r="N18" i="37" s="1"/>
  <c r="D17" i="37"/>
  <c r="I17" i="37" s="1"/>
  <c r="N17" i="37" s="1"/>
  <c r="D16" i="37"/>
  <c r="I16" i="37" s="1"/>
  <c r="N16" i="37" s="1"/>
  <c r="D15" i="37"/>
  <c r="I15" i="37" s="1"/>
  <c r="N15" i="37" s="1"/>
  <c r="D14" i="37"/>
  <c r="I14" i="37" s="1"/>
  <c r="N14" i="37" s="1"/>
  <c r="D13" i="37"/>
  <c r="I13" i="37" s="1"/>
  <c r="N13" i="37" s="1"/>
  <c r="D12" i="37"/>
  <c r="I12" i="37" s="1"/>
  <c r="N12" i="37" s="1"/>
  <c r="D11" i="37"/>
  <c r="I11" i="37" s="1"/>
  <c r="N11" i="37" s="1"/>
  <c r="D10" i="37"/>
  <c r="I10" i="37" s="1"/>
  <c r="N10" i="37" s="1"/>
  <c r="D9" i="37"/>
  <c r="I9" i="37" s="1"/>
  <c r="N9" i="37" s="1"/>
  <c r="D8" i="37"/>
  <c r="I8" i="37" s="1"/>
  <c r="N8" i="37" s="1"/>
  <c r="D7" i="37"/>
  <c r="I7" i="37" s="1"/>
  <c r="N7" i="37" s="1"/>
  <c r="D6" i="37"/>
  <c r="I6" i="37" s="1"/>
  <c r="N6" i="37" s="1"/>
  <c r="D5" i="37"/>
  <c r="I5" i="37" s="1"/>
  <c r="N5" i="37" s="1"/>
  <c r="D4" i="37"/>
  <c r="I4" i="37" s="1"/>
  <c r="N4" i="37" s="1"/>
  <c r="D3" i="37"/>
  <c r="I3" i="37" s="1"/>
  <c r="N3" i="37" s="1"/>
  <c r="I2" i="37"/>
  <c r="N2" i="37" s="1"/>
  <c r="D2" i="37"/>
  <c r="I29" i="36" l="1"/>
  <c r="I28" i="36"/>
  <c r="I26" i="36"/>
  <c r="I25" i="36"/>
  <c r="I24" i="36"/>
  <c r="I13" i="36"/>
  <c r="I11" i="36"/>
  <c r="I10" i="36"/>
  <c r="I4" i="36"/>
  <c r="I3" i="36"/>
  <c r="I2" i="36"/>
  <c r="I31" i="36"/>
  <c r="D31" i="36"/>
  <c r="D30" i="36"/>
  <c r="I30" i="36" s="1"/>
  <c r="N31" i="36" l="1"/>
  <c r="D29" i="36"/>
  <c r="D28" i="36"/>
  <c r="D27" i="36"/>
  <c r="I27" i="36" s="1"/>
  <c r="D26" i="36"/>
  <c r="D25" i="36"/>
  <c r="D24" i="36"/>
  <c r="D23" i="36"/>
  <c r="I23" i="36" s="1"/>
  <c r="D22" i="36"/>
  <c r="I22" i="36" s="1"/>
  <c r="D21" i="36"/>
  <c r="I21" i="36" s="1"/>
  <c r="D20" i="36"/>
  <c r="I20" i="36" s="1"/>
  <c r="D19" i="36"/>
  <c r="I19" i="36" s="1"/>
  <c r="D18" i="36"/>
  <c r="I18" i="36" s="1"/>
  <c r="D17" i="36"/>
  <c r="I17" i="36" s="1"/>
  <c r="D16" i="36"/>
  <c r="I16" i="36" s="1"/>
  <c r="D15" i="36"/>
  <c r="I15" i="36" s="1"/>
  <c r="D14" i="36"/>
  <c r="I14" i="36" s="1"/>
  <c r="D13" i="36"/>
  <c r="D12" i="36"/>
  <c r="I12" i="36" s="1"/>
  <c r="D11" i="36"/>
  <c r="D10" i="36"/>
  <c r="D9" i="36"/>
  <c r="I9" i="36" s="1"/>
  <c r="D8" i="36"/>
  <c r="I8" i="36" s="1"/>
  <c r="D7" i="36"/>
  <c r="I7" i="36" s="1"/>
  <c r="D6" i="36"/>
  <c r="I6" i="36" s="1"/>
  <c r="D5" i="36"/>
  <c r="I5" i="36" s="1"/>
  <c r="D4" i="36"/>
  <c r="D3" i="36"/>
  <c r="D2" i="36"/>
  <c r="N31" i="35" l="1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  <c r="I7" i="35"/>
  <c r="I6" i="35"/>
  <c r="I5" i="35"/>
  <c r="I4" i="35"/>
  <c r="I3" i="35"/>
  <c r="N30" i="35"/>
  <c r="D29" i="35"/>
  <c r="N29" i="35" s="1"/>
  <c r="D28" i="35"/>
  <c r="N28" i="35" s="1"/>
  <c r="D27" i="35"/>
  <c r="D26" i="35"/>
  <c r="D25" i="35"/>
  <c r="D24" i="35"/>
  <c r="N24" i="35" s="1"/>
  <c r="D23" i="35"/>
  <c r="D22" i="35"/>
  <c r="N22" i="35" s="1"/>
  <c r="D21" i="35"/>
  <c r="N21" i="35" s="1"/>
  <c r="D20" i="35"/>
  <c r="N20" i="35" s="1"/>
  <c r="D19" i="35"/>
  <c r="D18" i="35"/>
  <c r="N18" i="35" s="1"/>
  <c r="D17" i="35"/>
  <c r="N16" i="35"/>
  <c r="D16" i="35"/>
  <c r="D15" i="35"/>
  <c r="D14" i="35"/>
  <c r="N14" i="35" s="1"/>
  <c r="D13" i="35"/>
  <c r="N13" i="35" s="1"/>
  <c r="D12" i="35"/>
  <c r="N12" i="35" s="1"/>
  <c r="D11" i="35"/>
  <c r="D10" i="35"/>
  <c r="N10" i="35" s="1"/>
  <c r="D9" i="35"/>
  <c r="D8" i="35"/>
  <c r="N8" i="35" s="1"/>
  <c r="D7" i="35"/>
  <c r="D6" i="35"/>
  <c r="N6" i="35" s="1"/>
  <c r="D5" i="35"/>
  <c r="N5" i="35" s="1"/>
  <c r="D4" i="35"/>
  <c r="N4" i="35" s="1"/>
  <c r="D3" i="35"/>
  <c r="D2" i="35"/>
  <c r="I2" i="35" s="1"/>
  <c r="N2" i="35" s="1"/>
  <c r="N23" i="35" l="1"/>
  <c r="N7" i="35"/>
  <c r="N25" i="35"/>
  <c r="N15" i="35"/>
  <c r="N9" i="35"/>
  <c r="N17" i="35"/>
  <c r="N3" i="35"/>
  <c r="N11" i="35"/>
  <c r="N26" i="35"/>
  <c r="N19" i="35"/>
  <c r="N27" i="35"/>
  <c r="D2" i="33"/>
  <c r="N31" i="33"/>
  <c r="N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D3" i="33"/>
  <c r="N31" i="32" l="1"/>
  <c r="N30" i="32"/>
  <c r="D29" i="32"/>
  <c r="I29" i="32" s="1"/>
  <c r="N29" i="32" s="1"/>
  <c r="D28" i="32"/>
  <c r="I28" i="32" s="1"/>
  <c r="N28" i="32" s="1"/>
  <c r="D27" i="32"/>
  <c r="I27" i="32" s="1"/>
  <c r="N27" i="32" s="1"/>
  <c r="D26" i="32"/>
  <c r="I26" i="32" s="1"/>
  <c r="N26" i="32" s="1"/>
  <c r="D25" i="32"/>
  <c r="I25" i="32" s="1"/>
  <c r="N25" i="32" s="1"/>
  <c r="D24" i="32"/>
  <c r="I24" i="32" s="1"/>
  <c r="N24" i="32" s="1"/>
  <c r="D23" i="32"/>
  <c r="I23" i="32" s="1"/>
  <c r="N23" i="32" s="1"/>
  <c r="D22" i="32"/>
  <c r="I22" i="32" s="1"/>
  <c r="N22" i="32" s="1"/>
  <c r="D21" i="32"/>
  <c r="I21" i="32" s="1"/>
  <c r="N21" i="32" s="1"/>
  <c r="D20" i="32"/>
  <c r="I20" i="32" s="1"/>
  <c r="N20" i="32" s="1"/>
  <c r="D19" i="32"/>
  <c r="I19" i="32" s="1"/>
  <c r="N19" i="32" s="1"/>
  <c r="D18" i="32"/>
  <c r="I18" i="32" s="1"/>
  <c r="N18" i="32" s="1"/>
  <c r="D17" i="32"/>
  <c r="I17" i="32" s="1"/>
  <c r="N17" i="32" s="1"/>
  <c r="D16" i="32"/>
  <c r="I16" i="32" s="1"/>
  <c r="N16" i="32" s="1"/>
  <c r="D15" i="32"/>
  <c r="I15" i="32" s="1"/>
  <c r="N15" i="32" s="1"/>
  <c r="D14" i="32"/>
  <c r="I14" i="32" s="1"/>
  <c r="N14" i="32" s="1"/>
  <c r="D13" i="32"/>
  <c r="I13" i="32" s="1"/>
  <c r="N13" i="32" s="1"/>
  <c r="D12" i="32"/>
  <c r="I12" i="32" s="1"/>
  <c r="N12" i="32" s="1"/>
  <c r="D11" i="32"/>
  <c r="I11" i="32" s="1"/>
  <c r="N11" i="32" s="1"/>
  <c r="D10" i="32"/>
  <c r="I10" i="32" s="1"/>
  <c r="N10" i="32" s="1"/>
  <c r="D9" i="32"/>
  <c r="I9" i="32" s="1"/>
  <c r="N9" i="32" s="1"/>
  <c r="D8" i="32"/>
  <c r="I8" i="32" s="1"/>
  <c r="N8" i="32" s="1"/>
  <c r="D7" i="32"/>
  <c r="I7" i="32" s="1"/>
  <c r="N7" i="32" s="1"/>
  <c r="D6" i="32"/>
  <c r="I6" i="32" s="1"/>
  <c r="N6" i="32" s="1"/>
  <c r="D5" i="32"/>
  <c r="I5" i="32" s="1"/>
  <c r="N5" i="32" s="1"/>
  <c r="D4" i="32"/>
  <c r="I4" i="32" s="1"/>
  <c r="N4" i="32" s="1"/>
  <c r="D3" i="32"/>
  <c r="I3" i="32" s="1"/>
  <c r="N3" i="32" s="1"/>
  <c r="D2" i="32"/>
  <c r="I2" i="32" s="1"/>
  <c r="N2" i="32" s="1"/>
  <c r="D29" i="30" l="1"/>
  <c r="I29" i="30" s="1"/>
  <c r="N29" i="30" s="1"/>
  <c r="D28" i="30"/>
  <c r="I28" i="30" s="1"/>
  <c r="N28" i="30" s="1"/>
  <c r="D27" i="30"/>
  <c r="I27" i="30" s="1"/>
  <c r="N27" i="30" s="1"/>
  <c r="D26" i="30"/>
  <c r="I26" i="30" s="1"/>
  <c r="N26" i="30" s="1"/>
  <c r="D25" i="30"/>
  <c r="I25" i="30" s="1"/>
  <c r="N25" i="30" s="1"/>
  <c r="D24" i="30"/>
  <c r="I24" i="30" s="1"/>
  <c r="N24" i="30" s="1"/>
  <c r="D23" i="30"/>
  <c r="I23" i="30" s="1"/>
  <c r="N23" i="30" s="1"/>
  <c r="D22" i="30"/>
  <c r="I22" i="30" s="1"/>
  <c r="N22" i="30" s="1"/>
  <c r="D21" i="30"/>
  <c r="I21" i="30" s="1"/>
  <c r="N21" i="30" s="1"/>
  <c r="D20" i="30"/>
  <c r="I20" i="30" s="1"/>
  <c r="N20" i="30" s="1"/>
  <c r="D19" i="30"/>
  <c r="I19" i="30" s="1"/>
  <c r="N19" i="30" s="1"/>
  <c r="D18" i="30"/>
  <c r="I18" i="30" s="1"/>
  <c r="N18" i="30" s="1"/>
  <c r="D17" i="30"/>
  <c r="I17" i="30" s="1"/>
  <c r="N17" i="30" s="1"/>
  <c r="D16" i="30"/>
  <c r="I16" i="30" s="1"/>
  <c r="N16" i="30" s="1"/>
  <c r="D15" i="30"/>
  <c r="I15" i="30" s="1"/>
  <c r="N15" i="30" s="1"/>
  <c r="D14" i="30"/>
  <c r="I14" i="30" s="1"/>
  <c r="N14" i="30" s="1"/>
  <c r="D13" i="30"/>
  <c r="I13" i="30" s="1"/>
  <c r="N13" i="30" s="1"/>
  <c r="D12" i="30"/>
  <c r="I12" i="30" s="1"/>
  <c r="N12" i="30" s="1"/>
  <c r="D11" i="30"/>
  <c r="I11" i="30" s="1"/>
  <c r="N11" i="30" s="1"/>
  <c r="D10" i="30"/>
  <c r="I10" i="30" s="1"/>
  <c r="N10" i="30" s="1"/>
  <c r="D9" i="30"/>
  <c r="I9" i="30" s="1"/>
  <c r="N9" i="30" s="1"/>
  <c r="D8" i="30"/>
  <c r="I8" i="30" s="1"/>
  <c r="N8" i="30" s="1"/>
  <c r="D7" i="30"/>
  <c r="I7" i="30" s="1"/>
  <c r="N7" i="30" s="1"/>
  <c r="D6" i="30"/>
  <c r="I6" i="30" s="1"/>
  <c r="N6" i="30" s="1"/>
  <c r="D5" i="30"/>
  <c r="I5" i="30" s="1"/>
  <c r="N5" i="30" s="1"/>
  <c r="D4" i="30"/>
  <c r="I4" i="30" s="1"/>
  <c r="N4" i="30" s="1"/>
  <c r="D3" i="30"/>
  <c r="I3" i="30" s="1"/>
  <c r="N3" i="30" s="1"/>
  <c r="D2" i="30"/>
  <c r="I2" i="30" s="1"/>
  <c r="N2" i="30" s="1"/>
  <c r="D9" i="28" l="1"/>
  <c r="I9" i="28" s="1"/>
  <c r="N9" i="28" s="1"/>
  <c r="D29" i="28"/>
  <c r="I29" i="28" s="1"/>
  <c r="N29" i="28" s="1"/>
  <c r="D28" i="28"/>
  <c r="I28" i="28" s="1"/>
  <c r="N28" i="28" s="1"/>
  <c r="D27" i="28"/>
  <c r="I27" i="28" s="1"/>
  <c r="N27" i="28" s="1"/>
  <c r="D26" i="28"/>
  <c r="I26" i="28" s="1"/>
  <c r="N26" i="28" s="1"/>
  <c r="D25" i="28"/>
  <c r="I25" i="28" s="1"/>
  <c r="N25" i="28" s="1"/>
  <c r="D24" i="28"/>
  <c r="I24" i="28" s="1"/>
  <c r="N24" i="28" s="1"/>
  <c r="D23" i="28"/>
  <c r="I23" i="28" s="1"/>
  <c r="N23" i="28" s="1"/>
  <c r="D22" i="28"/>
  <c r="I22" i="28" s="1"/>
  <c r="N22" i="28" s="1"/>
  <c r="D21" i="28"/>
  <c r="I21" i="28" s="1"/>
  <c r="N21" i="28" s="1"/>
  <c r="D20" i="28"/>
  <c r="I20" i="28" s="1"/>
  <c r="N20" i="28" s="1"/>
  <c r="D19" i="28"/>
  <c r="I19" i="28" s="1"/>
  <c r="N19" i="28" s="1"/>
  <c r="D18" i="28"/>
  <c r="I18" i="28" s="1"/>
  <c r="N18" i="28" s="1"/>
  <c r="D17" i="28"/>
  <c r="I17" i="28" s="1"/>
  <c r="N17" i="28" s="1"/>
  <c r="D16" i="28"/>
  <c r="I16" i="28" s="1"/>
  <c r="N16" i="28" s="1"/>
  <c r="D15" i="28"/>
  <c r="I15" i="28" s="1"/>
  <c r="N15" i="28" s="1"/>
  <c r="D14" i="28"/>
  <c r="I14" i="28" s="1"/>
  <c r="N14" i="28" s="1"/>
  <c r="D13" i="28"/>
  <c r="I13" i="28" s="1"/>
  <c r="N13" i="28" s="1"/>
  <c r="D12" i="28"/>
  <c r="I12" i="28" s="1"/>
  <c r="N12" i="28" s="1"/>
  <c r="D11" i="28"/>
  <c r="I11" i="28" s="1"/>
  <c r="N11" i="28" s="1"/>
  <c r="D10" i="28"/>
  <c r="I10" i="28" s="1"/>
  <c r="N10" i="28" s="1"/>
  <c r="D8" i="28"/>
  <c r="I8" i="28" s="1"/>
  <c r="N8" i="28" s="1"/>
  <c r="D7" i="28"/>
  <c r="I7" i="28" s="1"/>
  <c r="N7" i="28" s="1"/>
  <c r="D6" i="28"/>
  <c r="I6" i="28" s="1"/>
  <c r="N6" i="28" s="1"/>
  <c r="D5" i="28"/>
  <c r="I5" i="28" s="1"/>
  <c r="N5" i="28" s="1"/>
  <c r="D4" i="28"/>
  <c r="I4" i="28" s="1"/>
  <c r="N4" i="28" s="1"/>
  <c r="D3" i="28"/>
  <c r="I3" i="28" s="1"/>
  <c r="N3" i="28" s="1"/>
  <c r="D2" i="28"/>
  <c r="I2" i="28" s="1"/>
  <c r="N2" i="28" s="1"/>
  <c r="D11" i="26" l="1"/>
  <c r="I11" i="26" s="1"/>
  <c r="N11" i="26" s="1"/>
  <c r="B29" i="26"/>
  <c r="D2" i="26"/>
  <c r="I2" i="26" s="1"/>
  <c r="N2" i="26" s="1"/>
  <c r="D28" i="26"/>
  <c r="I28" i="26" s="1"/>
  <c r="N28" i="26" s="1"/>
  <c r="D27" i="26"/>
  <c r="I27" i="26" s="1"/>
  <c r="N27" i="26" s="1"/>
  <c r="D26" i="26"/>
  <c r="I26" i="26" s="1"/>
  <c r="N26" i="26" s="1"/>
  <c r="D25" i="26"/>
  <c r="I25" i="26" s="1"/>
  <c r="N25" i="26" s="1"/>
  <c r="D24" i="26"/>
  <c r="I24" i="26" s="1"/>
  <c r="N24" i="26" s="1"/>
  <c r="D23" i="26"/>
  <c r="I23" i="26" s="1"/>
  <c r="N23" i="26" s="1"/>
  <c r="D22" i="26"/>
  <c r="I22" i="26" s="1"/>
  <c r="N22" i="26" s="1"/>
  <c r="D21" i="26"/>
  <c r="I21" i="26" s="1"/>
  <c r="N21" i="26" s="1"/>
  <c r="D20" i="26"/>
  <c r="I20" i="26" s="1"/>
  <c r="N20" i="26" s="1"/>
  <c r="D19" i="26"/>
  <c r="I19" i="26" s="1"/>
  <c r="N19" i="26" s="1"/>
  <c r="D18" i="26"/>
  <c r="I18" i="26" s="1"/>
  <c r="N18" i="26" s="1"/>
  <c r="D17" i="26"/>
  <c r="I17" i="26" s="1"/>
  <c r="N17" i="26" s="1"/>
  <c r="D16" i="26"/>
  <c r="I16" i="26" s="1"/>
  <c r="N16" i="26" s="1"/>
  <c r="D15" i="26"/>
  <c r="I15" i="26" s="1"/>
  <c r="N15" i="26" s="1"/>
  <c r="D14" i="26"/>
  <c r="I14" i="26" s="1"/>
  <c r="N14" i="26" s="1"/>
  <c r="D13" i="26"/>
  <c r="I13" i="26" s="1"/>
  <c r="N13" i="26" s="1"/>
  <c r="D12" i="26"/>
  <c r="I12" i="26" s="1"/>
  <c r="N12" i="26" s="1"/>
  <c r="D10" i="26"/>
  <c r="I10" i="26" s="1"/>
  <c r="N10" i="26" s="1"/>
  <c r="D9" i="26"/>
  <c r="I9" i="26" s="1"/>
  <c r="N9" i="26" s="1"/>
  <c r="D8" i="26"/>
  <c r="I8" i="26" s="1"/>
  <c r="N8" i="26" s="1"/>
  <c r="D7" i="26"/>
  <c r="I7" i="26" s="1"/>
  <c r="N7" i="26" s="1"/>
  <c r="D6" i="26"/>
  <c r="I6" i="26" s="1"/>
  <c r="N6" i="26" s="1"/>
  <c r="D5" i="26"/>
  <c r="I5" i="26" s="1"/>
  <c r="N5" i="26" s="1"/>
  <c r="D4" i="26"/>
  <c r="I4" i="26" s="1"/>
  <c r="N4" i="26" s="1"/>
  <c r="D3" i="26"/>
  <c r="I3" i="26" s="1"/>
  <c r="N3" i="26" s="1"/>
  <c r="D29" i="26" l="1"/>
  <c r="I29" i="26" s="1"/>
  <c r="N29" i="26" s="1"/>
  <c r="C29" i="23" l="1"/>
  <c r="D29" i="23" s="1"/>
  <c r="I29" i="23" s="1"/>
  <c r="N29" i="23" s="1"/>
  <c r="C27" i="23"/>
  <c r="D27" i="23" s="1"/>
  <c r="I27" i="23" s="1"/>
  <c r="N27" i="23" s="1"/>
  <c r="C20" i="23"/>
  <c r="D20" i="23" s="1"/>
  <c r="I20" i="23" s="1"/>
  <c r="N20" i="23" s="1"/>
  <c r="C19" i="23"/>
  <c r="D18" i="23"/>
  <c r="I18" i="23" s="1"/>
  <c r="N18" i="23" s="1"/>
  <c r="C16" i="23"/>
  <c r="D16" i="23" s="1"/>
  <c r="I16" i="23" s="1"/>
  <c r="N16" i="23" s="1"/>
  <c r="D14" i="23"/>
  <c r="I14" i="23" s="1"/>
  <c r="N14" i="23" s="1"/>
  <c r="D10" i="23"/>
  <c r="I10" i="23" s="1"/>
  <c r="N10" i="23" s="1"/>
  <c r="C7" i="23"/>
  <c r="D7" i="23" s="1"/>
  <c r="I7" i="23" s="1"/>
  <c r="N7" i="23" s="1"/>
  <c r="D28" i="23"/>
  <c r="I28" i="23" s="1"/>
  <c r="N28" i="23" s="1"/>
  <c r="D26" i="23"/>
  <c r="I26" i="23" s="1"/>
  <c r="N26" i="23" s="1"/>
  <c r="D25" i="23"/>
  <c r="I25" i="23" s="1"/>
  <c r="N25" i="23" s="1"/>
  <c r="D24" i="23"/>
  <c r="I24" i="23" s="1"/>
  <c r="N24" i="23" s="1"/>
  <c r="D23" i="23"/>
  <c r="I23" i="23" s="1"/>
  <c r="N23" i="23" s="1"/>
  <c r="D22" i="23"/>
  <c r="I22" i="23" s="1"/>
  <c r="N22" i="23" s="1"/>
  <c r="D21" i="23"/>
  <c r="I21" i="23" s="1"/>
  <c r="N21" i="23" s="1"/>
  <c r="D19" i="23"/>
  <c r="I19" i="23" s="1"/>
  <c r="N19" i="23" s="1"/>
  <c r="D17" i="23"/>
  <c r="I17" i="23" s="1"/>
  <c r="N17" i="23" s="1"/>
  <c r="D15" i="23"/>
  <c r="I15" i="23" s="1"/>
  <c r="N15" i="23" s="1"/>
  <c r="D13" i="23"/>
  <c r="I13" i="23" s="1"/>
  <c r="N13" i="23" s="1"/>
  <c r="D12" i="23"/>
  <c r="I12" i="23" s="1"/>
  <c r="N12" i="23" s="1"/>
  <c r="D11" i="23"/>
  <c r="I11" i="23" s="1"/>
  <c r="N11" i="23" s="1"/>
  <c r="D9" i="23"/>
  <c r="I9" i="23" s="1"/>
  <c r="N9" i="23" s="1"/>
  <c r="D8" i="23"/>
  <c r="I8" i="23" s="1"/>
  <c r="N8" i="23" s="1"/>
  <c r="D6" i="23"/>
  <c r="I6" i="23" s="1"/>
  <c r="N6" i="23" s="1"/>
  <c r="D5" i="23"/>
  <c r="I5" i="23" s="1"/>
  <c r="N5" i="23" s="1"/>
  <c r="D4" i="23"/>
  <c r="I4" i="23" s="1"/>
  <c r="N4" i="23" s="1"/>
  <c r="D3" i="23"/>
  <c r="I3" i="23" s="1"/>
  <c r="N3" i="23" s="1"/>
  <c r="D2" i="23"/>
  <c r="I2" i="23" s="1"/>
  <c r="N2" i="23" s="1"/>
  <c r="D29" i="22" l="1"/>
  <c r="I29" i="22" s="1"/>
  <c r="D28" i="22"/>
  <c r="I28" i="22" s="1"/>
  <c r="D27" i="22"/>
  <c r="I27" i="22" s="1"/>
  <c r="D26" i="22"/>
  <c r="I26" i="22" s="1"/>
  <c r="D25" i="22"/>
  <c r="I25" i="22" s="1"/>
  <c r="D24" i="22"/>
  <c r="I24" i="22" s="1"/>
  <c r="D23" i="22"/>
  <c r="I23" i="22" s="1"/>
  <c r="D22" i="22"/>
  <c r="I22" i="22" s="1"/>
  <c r="D21" i="22"/>
  <c r="I21" i="22" s="1"/>
  <c r="D20" i="22"/>
  <c r="I20" i="22" s="1"/>
  <c r="D19" i="22"/>
  <c r="I19" i="22" s="1"/>
  <c r="D18" i="22"/>
  <c r="D17" i="22"/>
  <c r="I17" i="22" s="1"/>
  <c r="D16" i="22"/>
  <c r="I16" i="22" s="1"/>
  <c r="D15" i="22"/>
  <c r="I15" i="22" s="1"/>
  <c r="D14" i="22"/>
  <c r="I14" i="22" s="1"/>
  <c r="D13" i="22"/>
  <c r="I13" i="22" s="1"/>
  <c r="D12" i="22"/>
  <c r="I12" i="22" s="1"/>
  <c r="D11" i="22"/>
  <c r="I11" i="22" s="1"/>
  <c r="D10" i="22"/>
  <c r="I10" i="22" s="1"/>
  <c r="D9" i="22"/>
  <c r="I9" i="22" s="1"/>
  <c r="D8" i="22"/>
  <c r="I8" i="22" s="1"/>
  <c r="D7" i="22"/>
  <c r="I7" i="22" s="1"/>
  <c r="D6" i="22"/>
  <c r="I6" i="22" s="1"/>
  <c r="D5" i="22"/>
  <c r="I5" i="22" s="1"/>
  <c r="D4" i="22"/>
  <c r="I4" i="22" s="1"/>
  <c r="D3" i="22"/>
  <c r="I3" i="22" s="1"/>
  <c r="I18" i="22"/>
  <c r="D2" i="22"/>
  <c r="I2" i="22" s="1"/>
  <c r="D29" i="19" l="1"/>
  <c r="I29" i="19" s="1"/>
  <c r="D28" i="19"/>
  <c r="I28" i="19" s="1"/>
  <c r="D27" i="19"/>
  <c r="I27" i="19" s="1"/>
  <c r="D26" i="19"/>
  <c r="I26" i="19" s="1"/>
  <c r="C15" i="19"/>
  <c r="C8" i="19"/>
  <c r="C19" i="19"/>
  <c r="D25" i="19" l="1"/>
  <c r="I25" i="19" s="1"/>
  <c r="D24" i="19"/>
  <c r="I24" i="19" s="1"/>
  <c r="I23" i="19"/>
  <c r="D22" i="19"/>
  <c r="I22" i="19" s="1"/>
  <c r="D21" i="19"/>
  <c r="I21" i="19" s="1"/>
  <c r="D20" i="19"/>
  <c r="I20" i="19" s="1"/>
  <c r="D19" i="19"/>
  <c r="I19" i="19" s="1"/>
  <c r="D18" i="19"/>
  <c r="I18" i="19" s="1"/>
  <c r="D17" i="19"/>
  <c r="I17" i="19" s="1"/>
  <c r="D16" i="19"/>
  <c r="I16" i="19" s="1"/>
  <c r="D15" i="19"/>
  <c r="I15" i="19" s="1"/>
  <c r="D14" i="19"/>
  <c r="I14" i="19" s="1"/>
  <c r="I13" i="19"/>
  <c r="D12" i="19"/>
  <c r="I12" i="19" s="1"/>
  <c r="I11" i="19"/>
  <c r="D10" i="19"/>
  <c r="I10" i="19" s="1"/>
  <c r="D9" i="19"/>
  <c r="I9" i="19" s="1"/>
  <c r="D8" i="19"/>
  <c r="I8" i="19" s="1"/>
  <c r="D7" i="19"/>
  <c r="I7" i="19" s="1"/>
  <c r="D6" i="19"/>
  <c r="I6" i="19" s="1"/>
  <c r="I5" i="19"/>
  <c r="I4" i="19"/>
  <c r="D3" i="19"/>
  <c r="I3" i="19" s="1"/>
  <c r="D2" i="19"/>
  <c r="I2" i="19" s="1"/>
  <c r="D25" i="18" l="1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25" i="17" l="1"/>
  <c r="I25" i="17" s="1"/>
  <c r="D24" i="17"/>
  <c r="I24" i="17" s="1"/>
  <c r="D23" i="17"/>
  <c r="I23" i="17" s="1"/>
  <c r="D22" i="17"/>
  <c r="I22" i="17" s="1"/>
  <c r="D21" i="17"/>
  <c r="I21" i="17" s="1"/>
  <c r="D20" i="17"/>
  <c r="I20" i="17" s="1"/>
  <c r="D19" i="17"/>
  <c r="I19" i="17" s="1"/>
  <c r="D18" i="17"/>
  <c r="I18" i="17" s="1"/>
  <c r="D17" i="17"/>
  <c r="I17" i="17" s="1"/>
  <c r="D16" i="17"/>
  <c r="I16" i="17" s="1"/>
  <c r="D15" i="17"/>
  <c r="I15" i="17" s="1"/>
  <c r="D14" i="17"/>
  <c r="I14" i="17" s="1"/>
  <c r="D13" i="17"/>
  <c r="I13" i="17" s="1"/>
  <c r="D12" i="17"/>
  <c r="I12" i="17" s="1"/>
  <c r="D11" i="17"/>
  <c r="I11" i="17" s="1"/>
  <c r="D10" i="17"/>
  <c r="I10" i="17" s="1"/>
  <c r="D9" i="17"/>
  <c r="I9" i="17" s="1"/>
  <c r="D8" i="17"/>
  <c r="I8" i="17" s="1"/>
  <c r="D7" i="17"/>
  <c r="I7" i="17" s="1"/>
  <c r="D6" i="17"/>
  <c r="I6" i="17" s="1"/>
  <c r="D5" i="17"/>
  <c r="I5" i="17" s="1"/>
  <c r="D4" i="17"/>
  <c r="I4" i="17" s="1"/>
  <c r="D3" i="17"/>
  <c r="I3" i="17" s="1"/>
  <c r="D2" i="17"/>
  <c r="I2" i="17" s="1"/>
  <c r="D2" i="16" l="1"/>
  <c r="I2" i="16" s="1"/>
  <c r="D25" i="16"/>
  <c r="I25" i="16" s="1"/>
  <c r="D24" i="16"/>
  <c r="I24" i="16" s="1"/>
  <c r="D23" i="16"/>
  <c r="I23" i="16" s="1"/>
  <c r="D22" i="16"/>
  <c r="I22" i="16" s="1"/>
  <c r="D21" i="16"/>
  <c r="I21" i="16" s="1"/>
  <c r="D20" i="16"/>
  <c r="I20" i="16" s="1"/>
  <c r="D19" i="16"/>
  <c r="I19" i="16" s="1"/>
  <c r="D18" i="16"/>
  <c r="I18" i="16" s="1"/>
  <c r="D17" i="16"/>
  <c r="I17" i="16" s="1"/>
  <c r="D16" i="16"/>
  <c r="I16" i="16" s="1"/>
  <c r="D15" i="16"/>
  <c r="I15" i="16" s="1"/>
  <c r="D14" i="16"/>
  <c r="I14" i="16" s="1"/>
  <c r="D13" i="16"/>
  <c r="I13" i="16" s="1"/>
  <c r="D12" i="16"/>
  <c r="I12" i="16" s="1"/>
  <c r="D11" i="16"/>
  <c r="I11" i="16" s="1"/>
  <c r="D10" i="16"/>
  <c r="I10" i="16" s="1"/>
  <c r="D9" i="16"/>
  <c r="I9" i="16" s="1"/>
  <c r="D8" i="16"/>
  <c r="I8" i="16" s="1"/>
  <c r="D7" i="16"/>
  <c r="I7" i="16" s="1"/>
  <c r="D6" i="16"/>
  <c r="I6" i="16" s="1"/>
  <c r="D5" i="16"/>
  <c r="I5" i="16" s="1"/>
  <c r="D4" i="16"/>
  <c r="I4" i="16" s="1"/>
  <c r="D3" i="16"/>
  <c r="I3" i="16" s="1"/>
  <c r="D25" i="15" l="1"/>
  <c r="I25" i="15" s="1"/>
  <c r="D24" i="15"/>
  <c r="I24" i="15" s="1"/>
  <c r="D23" i="15"/>
  <c r="I23" i="15" s="1"/>
  <c r="D22" i="15"/>
  <c r="I22" i="15" s="1"/>
  <c r="D21" i="15"/>
  <c r="I21" i="15" s="1"/>
  <c r="D20" i="15"/>
  <c r="I20" i="15" s="1"/>
  <c r="D19" i="15"/>
  <c r="I19" i="15" s="1"/>
  <c r="D18" i="15"/>
  <c r="I18" i="15" s="1"/>
  <c r="D17" i="15"/>
  <c r="I17" i="15" s="1"/>
  <c r="D16" i="15"/>
  <c r="I16" i="15" s="1"/>
  <c r="D15" i="15"/>
  <c r="I15" i="15" s="1"/>
  <c r="D14" i="15"/>
  <c r="I14" i="15" s="1"/>
  <c r="D13" i="15"/>
  <c r="I13" i="15" s="1"/>
  <c r="D12" i="15"/>
  <c r="I12" i="15" s="1"/>
  <c r="D11" i="15"/>
  <c r="I11" i="15" s="1"/>
  <c r="D10" i="15"/>
  <c r="I10" i="15" s="1"/>
  <c r="D9" i="15"/>
  <c r="I9" i="15" s="1"/>
  <c r="D8" i="15"/>
  <c r="I8" i="15" s="1"/>
  <c r="D7" i="15"/>
  <c r="I7" i="15" s="1"/>
  <c r="D6" i="15"/>
  <c r="I6" i="15" s="1"/>
  <c r="D5" i="15"/>
  <c r="I5" i="15" s="1"/>
  <c r="D4" i="15"/>
  <c r="I4" i="15" s="1"/>
  <c r="D3" i="15"/>
  <c r="I3" i="15" s="1"/>
  <c r="D2" i="15"/>
  <c r="I2" i="15" s="1"/>
  <c r="D19" i="14" l="1"/>
  <c r="I19" i="14" s="1"/>
  <c r="D11" i="14"/>
  <c r="I11" i="14" s="1"/>
  <c r="D3" i="14"/>
  <c r="I3" i="14" s="1"/>
  <c r="D25" i="14"/>
  <c r="I25" i="14" s="1"/>
  <c r="D24" i="14"/>
  <c r="I24" i="14" s="1"/>
  <c r="D23" i="14"/>
  <c r="I23" i="14" s="1"/>
  <c r="D22" i="14"/>
  <c r="I22" i="14" s="1"/>
  <c r="D21" i="14"/>
  <c r="I21" i="14" s="1"/>
  <c r="D20" i="14"/>
  <c r="I20" i="14" s="1"/>
  <c r="D18" i="14"/>
  <c r="I18" i="14" s="1"/>
  <c r="D17" i="14"/>
  <c r="I17" i="14" s="1"/>
  <c r="D16" i="14"/>
  <c r="I16" i="14" s="1"/>
  <c r="D15" i="14"/>
  <c r="I15" i="14" s="1"/>
  <c r="D14" i="14"/>
  <c r="I14" i="14" s="1"/>
  <c r="D13" i="14"/>
  <c r="I13" i="14" s="1"/>
  <c r="D12" i="14"/>
  <c r="I12" i="14" s="1"/>
  <c r="D10" i="14"/>
  <c r="I10" i="14" s="1"/>
  <c r="D9" i="14"/>
  <c r="I9" i="14" s="1"/>
  <c r="D8" i="14"/>
  <c r="I8" i="14" s="1"/>
  <c r="D7" i="14"/>
  <c r="I7" i="14" s="1"/>
  <c r="D6" i="14"/>
  <c r="I6" i="14" s="1"/>
  <c r="D5" i="14"/>
  <c r="I5" i="14" s="1"/>
  <c r="D4" i="14"/>
  <c r="I4" i="14" s="1"/>
  <c r="D2" i="14"/>
  <c r="I2" i="14" s="1"/>
  <c r="D23" i="13" l="1"/>
  <c r="I23" i="13" s="1"/>
  <c r="D25" i="13" l="1"/>
  <c r="I25" i="13" s="1"/>
  <c r="D24" i="13"/>
  <c r="I24" i="13" s="1"/>
  <c r="D22" i="13"/>
  <c r="I22" i="13" s="1"/>
  <c r="D21" i="13"/>
  <c r="I21" i="13" s="1"/>
  <c r="D20" i="13"/>
  <c r="I20" i="13" s="1"/>
  <c r="D19" i="13"/>
  <c r="I19" i="13" s="1"/>
  <c r="D18" i="13"/>
  <c r="I18" i="13" s="1"/>
  <c r="D17" i="13"/>
  <c r="I17" i="13" s="1"/>
  <c r="D16" i="13"/>
  <c r="I16" i="13" s="1"/>
  <c r="D15" i="13"/>
  <c r="I15" i="13" s="1"/>
  <c r="D14" i="13"/>
  <c r="I14" i="13" s="1"/>
  <c r="D13" i="13"/>
  <c r="I13" i="13" s="1"/>
  <c r="D12" i="13"/>
  <c r="I12" i="13" s="1"/>
  <c r="D11" i="13"/>
  <c r="I11" i="13" s="1"/>
  <c r="D10" i="13"/>
  <c r="I10" i="13" s="1"/>
  <c r="D9" i="13"/>
  <c r="I9" i="13" s="1"/>
  <c r="D8" i="13"/>
  <c r="I8" i="13" s="1"/>
  <c r="D7" i="13"/>
  <c r="I7" i="13" s="1"/>
  <c r="D6" i="13"/>
  <c r="I6" i="13" s="1"/>
  <c r="D5" i="13"/>
  <c r="I5" i="13" s="1"/>
  <c r="D4" i="13"/>
  <c r="I4" i="13" s="1"/>
  <c r="D3" i="13"/>
  <c r="I3" i="13" s="1"/>
  <c r="D2" i="13"/>
  <c r="I2" i="13" s="1"/>
  <c r="D25" i="12" l="1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I18" i="12" l="1"/>
  <c r="N18" i="12"/>
  <c r="I19" i="12"/>
  <c r="N19" i="12"/>
  <c r="I12" i="12"/>
  <c r="N12" i="12"/>
  <c r="I20" i="12"/>
  <c r="N20" i="12"/>
  <c r="I21" i="12"/>
  <c r="N21" i="12"/>
  <c r="I3" i="12"/>
  <c r="N3" i="12"/>
  <c r="I5" i="12"/>
  <c r="N5" i="12"/>
  <c r="I14" i="12"/>
  <c r="N14" i="12"/>
  <c r="I22" i="12"/>
  <c r="N22" i="12"/>
  <c r="I10" i="12"/>
  <c r="N10" i="12"/>
  <c r="I7" i="12"/>
  <c r="N7" i="12"/>
  <c r="I15" i="12"/>
  <c r="N15" i="12"/>
  <c r="I23" i="12"/>
  <c r="N23" i="12"/>
  <c r="I2" i="12"/>
  <c r="N2" i="12"/>
  <c r="I4" i="12"/>
  <c r="N4" i="12"/>
  <c r="I6" i="12"/>
  <c r="N6" i="12"/>
  <c r="I8" i="12"/>
  <c r="N8" i="12"/>
  <c r="I16" i="12"/>
  <c r="N16" i="12"/>
  <c r="I24" i="12"/>
  <c r="N24" i="12"/>
  <c r="I11" i="12"/>
  <c r="N11" i="12"/>
  <c r="I13" i="12"/>
  <c r="N13" i="12"/>
  <c r="I9" i="12"/>
  <c r="N9" i="12"/>
  <c r="I17" i="12"/>
  <c r="N17" i="12"/>
  <c r="I25" i="12"/>
  <c r="N25" i="12"/>
  <c r="D24" i="11"/>
  <c r="I24" i="11" s="1"/>
  <c r="D19" i="11"/>
  <c r="I19" i="11" s="1"/>
  <c r="D18" i="11"/>
  <c r="I18" i="11" s="1"/>
  <c r="D17" i="11"/>
  <c r="I17" i="11" s="1"/>
  <c r="D16" i="11"/>
  <c r="I16" i="11" s="1"/>
  <c r="D10" i="11"/>
  <c r="I10" i="11" s="1"/>
  <c r="D9" i="11"/>
  <c r="I9" i="11" s="1"/>
  <c r="D5" i="11"/>
  <c r="I5" i="11" s="1"/>
  <c r="D3" i="11"/>
  <c r="I3" i="11" s="1"/>
  <c r="D25" i="11"/>
  <c r="I25" i="11" s="1"/>
  <c r="D23" i="11"/>
  <c r="I23" i="11" s="1"/>
  <c r="D22" i="11"/>
  <c r="I22" i="11" s="1"/>
  <c r="D21" i="11"/>
  <c r="I21" i="11" s="1"/>
  <c r="D20" i="11"/>
  <c r="I20" i="11" s="1"/>
  <c r="D15" i="11"/>
  <c r="I15" i="11" s="1"/>
  <c r="D14" i="11"/>
  <c r="I14" i="11" s="1"/>
  <c r="D13" i="11"/>
  <c r="I13" i="11" s="1"/>
  <c r="D12" i="11"/>
  <c r="I12" i="11" s="1"/>
  <c r="D11" i="11"/>
  <c r="I11" i="11" s="1"/>
  <c r="D8" i="11"/>
  <c r="I8" i="11" s="1"/>
  <c r="D7" i="11"/>
  <c r="I7" i="11" s="1"/>
  <c r="D6" i="11"/>
  <c r="I6" i="11" s="1"/>
  <c r="D4" i="11"/>
  <c r="I4" i="11" s="1"/>
  <c r="D2" i="11"/>
  <c r="I2" i="11" s="1"/>
  <c r="D24" i="10" l="1"/>
  <c r="I24" i="10" s="1"/>
  <c r="D23" i="10"/>
  <c r="D22" i="10"/>
  <c r="D20" i="10"/>
  <c r="D19" i="10"/>
  <c r="I19" i="10" s="1"/>
  <c r="D18" i="10"/>
  <c r="I18" i="10" s="1"/>
  <c r="D12" i="10"/>
  <c r="I12" i="10" s="1"/>
  <c r="D11" i="10"/>
  <c r="D10" i="10"/>
  <c r="I10" i="10" s="1"/>
  <c r="D6" i="10"/>
  <c r="D5" i="10"/>
  <c r="I5" i="10" s="1"/>
  <c r="D4" i="10"/>
  <c r="D3" i="10"/>
  <c r="I3" i="10" s="1"/>
  <c r="D2" i="10"/>
  <c r="D25" i="10"/>
  <c r="D21" i="10"/>
  <c r="D17" i="10"/>
  <c r="I17" i="10" s="1"/>
  <c r="D16" i="10"/>
  <c r="I16" i="10" s="1"/>
  <c r="D15" i="10"/>
  <c r="D14" i="10"/>
  <c r="D13" i="10"/>
  <c r="D9" i="10"/>
  <c r="I9" i="10" s="1"/>
  <c r="D8" i="10"/>
  <c r="D7" i="10"/>
  <c r="I7" i="10" s="1"/>
  <c r="D25" i="9" l="1"/>
  <c r="I25" i="9" s="1"/>
  <c r="D24" i="9"/>
  <c r="I24" i="9" s="1"/>
  <c r="D23" i="9"/>
  <c r="I23" i="9" s="1"/>
  <c r="D22" i="9"/>
  <c r="I22" i="9" s="1"/>
  <c r="D21" i="9"/>
  <c r="I21" i="9" s="1"/>
  <c r="D20" i="9"/>
  <c r="I20" i="9" s="1"/>
  <c r="D19" i="9"/>
  <c r="I19" i="9" s="1"/>
  <c r="D17" i="9"/>
  <c r="I17" i="9" s="1"/>
  <c r="D16" i="9"/>
  <c r="I16" i="9" s="1"/>
  <c r="D15" i="9"/>
  <c r="I15" i="9" s="1"/>
  <c r="D14" i="9"/>
  <c r="I14" i="9" s="1"/>
  <c r="D13" i="9"/>
  <c r="I13" i="9" s="1"/>
  <c r="D12" i="9"/>
  <c r="I12" i="9" s="1"/>
  <c r="D11" i="9"/>
  <c r="I11" i="9" s="1"/>
  <c r="D10" i="9"/>
  <c r="I10" i="9" s="1"/>
  <c r="D9" i="9"/>
  <c r="I9" i="9" s="1"/>
  <c r="D8" i="9"/>
  <c r="I8" i="9" s="1"/>
  <c r="D7" i="9"/>
  <c r="I7" i="9" s="1"/>
  <c r="D6" i="9"/>
  <c r="I6" i="9" s="1"/>
  <c r="D5" i="9"/>
  <c r="I5" i="9" s="1"/>
  <c r="D4" i="9"/>
  <c r="I4" i="9" s="1"/>
  <c r="D3" i="9"/>
  <c r="D2" i="9"/>
  <c r="I2" i="9" s="1"/>
  <c r="I3" i="9"/>
  <c r="D18" i="9"/>
  <c r="I18" i="9" s="1"/>
  <c r="D2" i="8" l="1"/>
  <c r="I2" i="8" s="1"/>
  <c r="D3" i="8"/>
  <c r="I3" i="8" s="1"/>
  <c r="D4" i="8"/>
  <c r="I4" i="8" s="1"/>
  <c r="D5" i="8"/>
  <c r="I5" i="8" s="1"/>
  <c r="D6" i="8"/>
  <c r="I6" i="8" s="1"/>
  <c r="D7" i="8"/>
  <c r="I7" i="8" s="1"/>
  <c r="D8" i="8"/>
  <c r="I8" i="8" s="1"/>
  <c r="D9" i="8"/>
  <c r="I9" i="8" s="1"/>
  <c r="D10" i="8"/>
  <c r="I10" i="8" s="1"/>
  <c r="D11" i="8"/>
  <c r="I11" i="8" s="1"/>
  <c r="D12" i="8"/>
  <c r="I12" i="8" s="1"/>
  <c r="D13" i="8"/>
  <c r="I13" i="8" s="1"/>
  <c r="D14" i="8"/>
  <c r="I14" i="8" s="1"/>
  <c r="D15" i="8"/>
  <c r="I15" i="8" s="1"/>
  <c r="D16" i="8"/>
  <c r="I16" i="8" s="1"/>
  <c r="D17" i="8"/>
  <c r="I17" i="8" s="1"/>
  <c r="D18" i="8"/>
  <c r="I18" i="8" s="1"/>
  <c r="D19" i="8"/>
  <c r="I19" i="8" s="1"/>
  <c r="D20" i="8"/>
  <c r="I20" i="8" s="1"/>
  <c r="D21" i="8"/>
  <c r="I21" i="8" s="1"/>
  <c r="D22" i="8"/>
  <c r="I22" i="8" s="1"/>
  <c r="D23" i="8"/>
  <c r="I23" i="8" s="1"/>
  <c r="D24" i="8"/>
  <c r="I24" i="8" s="1"/>
  <c r="D25" i="8"/>
  <c r="I25" i="8" s="1"/>
  <c r="D30" i="7" l="1"/>
  <c r="I30" i="7" s="1"/>
  <c r="B2" i="7" s="1"/>
  <c r="D31" i="7"/>
  <c r="I31" i="7" s="1"/>
  <c r="B3" i="7" s="1"/>
  <c r="D32" i="7"/>
  <c r="I32" i="7" s="1"/>
  <c r="B4" i="7" s="1"/>
  <c r="D33" i="7"/>
  <c r="I33" i="7" s="1"/>
  <c r="B5" i="7" s="1"/>
  <c r="D34" i="7"/>
  <c r="I34" i="7" s="1"/>
  <c r="B6" i="7" s="1"/>
  <c r="D35" i="7"/>
  <c r="I35" i="7" s="1"/>
  <c r="B7" i="7" s="1"/>
  <c r="D36" i="7"/>
  <c r="I36" i="7" s="1"/>
  <c r="B8" i="7" s="1"/>
  <c r="D37" i="7"/>
  <c r="I37" i="7" s="1"/>
  <c r="B9" i="7" s="1"/>
  <c r="D38" i="7"/>
  <c r="I38" i="7" s="1"/>
  <c r="B10" i="7" s="1"/>
  <c r="D39" i="7"/>
  <c r="I39" i="7" s="1"/>
  <c r="B11" i="7" s="1"/>
  <c r="D40" i="7"/>
  <c r="I40" i="7" s="1"/>
  <c r="B12" i="7" s="1"/>
  <c r="D41" i="7"/>
  <c r="I41" i="7" s="1"/>
  <c r="B13" i="7" s="1"/>
  <c r="D42" i="7"/>
  <c r="I42" i="7" s="1"/>
  <c r="B14" i="7" s="1"/>
  <c r="D43" i="7"/>
  <c r="I43" i="7" s="1"/>
  <c r="B15" i="7" s="1"/>
  <c r="D44" i="7"/>
  <c r="I44" i="7" s="1"/>
  <c r="B16" i="7" s="1"/>
  <c r="D45" i="7"/>
  <c r="I45" i="7" s="1"/>
  <c r="B17" i="7" s="1"/>
  <c r="D46" i="7"/>
  <c r="I46" i="7" s="1"/>
  <c r="B18" i="7" s="1"/>
  <c r="D47" i="7"/>
  <c r="I47" i="7" s="1"/>
  <c r="B19" i="7" s="1"/>
  <c r="D48" i="7"/>
  <c r="I48" i="7" s="1"/>
  <c r="B20" i="7" s="1"/>
  <c r="D49" i="7"/>
  <c r="I49" i="7" s="1"/>
  <c r="B21" i="7" s="1"/>
  <c r="D50" i="7"/>
  <c r="I50" i="7" s="1"/>
  <c r="B22" i="7" s="1"/>
  <c r="D51" i="7"/>
  <c r="I51" i="7" s="1"/>
  <c r="B23" i="7" s="1"/>
  <c r="D52" i="7"/>
  <c r="I52" i="7" s="1"/>
  <c r="B24" i="7" s="1"/>
  <c r="D53" i="7"/>
  <c r="I53" i="7" s="1"/>
  <c r="B25" i="7" s="1"/>
  <c r="E7" i="7"/>
  <c r="J18" i="6" l="1"/>
  <c r="D21" i="7" l="1"/>
  <c r="D21" i="6"/>
  <c r="D25" i="7"/>
  <c r="D24" i="7"/>
  <c r="D23" i="7"/>
  <c r="D22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D25" i="6"/>
  <c r="D24" i="6"/>
  <c r="D23" i="6"/>
  <c r="D22" i="6"/>
  <c r="D20" i="6"/>
  <c r="D19" i="6"/>
  <c r="D18" i="6"/>
  <c r="I18" i="6" s="1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25" i="4" l="1"/>
  <c r="D23" i="4"/>
  <c r="I23" i="4" s="1"/>
  <c r="D19" i="4"/>
  <c r="I19" i="4" s="1"/>
  <c r="D17" i="4"/>
  <c r="I17" i="4" s="1"/>
  <c r="D14" i="4"/>
  <c r="D15" i="4"/>
  <c r="I15" i="4" s="1"/>
  <c r="D11" i="4"/>
  <c r="I11" i="4" s="1"/>
  <c r="D9" i="4"/>
  <c r="I9" i="4" s="1"/>
  <c r="D6" i="4"/>
  <c r="D5" i="4"/>
  <c r="D3" i="4"/>
  <c r="I3" i="4" s="1"/>
  <c r="D25" i="5"/>
  <c r="D24" i="5"/>
  <c r="D23" i="5"/>
  <c r="D22" i="5"/>
  <c r="I22" i="5" s="1"/>
  <c r="D21" i="5"/>
  <c r="I21" i="5" s="1"/>
  <c r="D20" i="5"/>
  <c r="D19" i="5"/>
  <c r="I19" i="5" s="1"/>
  <c r="D18" i="5"/>
  <c r="I18" i="5" s="1"/>
  <c r="D17" i="5"/>
  <c r="I17" i="5" s="1"/>
  <c r="D16" i="5"/>
  <c r="I16" i="5" s="1"/>
  <c r="D14" i="5"/>
  <c r="D13" i="5"/>
  <c r="I13" i="5" s="1"/>
  <c r="D15" i="5"/>
  <c r="I15" i="5" s="1"/>
  <c r="D12" i="5"/>
  <c r="D11" i="5"/>
  <c r="I11" i="5" s="1"/>
  <c r="D10" i="5"/>
  <c r="D9" i="5"/>
  <c r="I9" i="5" s="1"/>
  <c r="D7" i="5"/>
  <c r="D6" i="5"/>
  <c r="D8" i="5"/>
  <c r="I8" i="5" s="1"/>
  <c r="D5" i="5"/>
  <c r="I5" i="5" s="1"/>
  <c r="D4" i="5"/>
  <c r="D3" i="5"/>
  <c r="I3" i="5" s="1"/>
  <c r="D2" i="5"/>
  <c r="D24" i="4"/>
  <c r="I24" i="4" s="1"/>
  <c r="D22" i="4"/>
  <c r="D21" i="4"/>
  <c r="D20" i="4"/>
  <c r="I20" i="4" s="1"/>
  <c r="D18" i="4"/>
  <c r="I18" i="4" s="1"/>
  <c r="D16" i="4"/>
  <c r="D13" i="4"/>
  <c r="I13" i="4" s="1"/>
  <c r="D12" i="4"/>
  <c r="I12" i="4" s="1"/>
  <c r="D10" i="4"/>
  <c r="I10" i="4" s="1"/>
  <c r="D7" i="4"/>
  <c r="D8" i="4"/>
  <c r="I8" i="4" s="1"/>
  <c r="D4" i="4"/>
  <c r="I4" i="4" s="1"/>
  <c r="D2" i="4"/>
  <c r="I2" i="4" s="1"/>
  <c r="D25" i="3"/>
  <c r="I25" i="3" s="1"/>
  <c r="D24" i="3"/>
  <c r="I24" i="3" s="1"/>
  <c r="D23" i="3"/>
  <c r="I23" i="3" s="1"/>
  <c r="D22" i="3"/>
  <c r="I22" i="3" s="1"/>
  <c r="D21" i="3"/>
  <c r="I21" i="3" s="1"/>
  <c r="D20" i="3"/>
  <c r="I20" i="3" s="1"/>
  <c r="D19" i="3"/>
  <c r="I19" i="3" s="1"/>
  <c r="D18" i="3"/>
  <c r="I18" i="3" s="1"/>
  <c r="D17" i="3"/>
  <c r="D16" i="3"/>
  <c r="I16" i="3" s="1"/>
  <c r="D14" i="3"/>
  <c r="I14" i="3" s="1"/>
  <c r="D13" i="3"/>
  <c r="I13" i="3" s="1"/>
  <c r="D15" i="3"/>
  <c r="D12" i="3"/>
  <c r="I12" i="3" s="1"/>
  <c r="D11" i="3"/>
  <c r="I11" i="3" s="1"/>
  <c r="D10" i="3"/>
  <c r="I10" i="3" s="1"/>
  <c r="D9" i="3"/>
  <c r="D7" i="3"/>
  <c r="I7" i="3" s="1"/>
  <c r="D6" i="3"/>
  <c r="I6" i="3" s="1"/>
  <c r="D8" i="3"/>
  <c r="I8" i="3" s="1"/>
  <c r="D5" i="3"/>
  <c r="I5" i="3" s="1"/>
  <c r="D4" i="3"/>
  <c r="I4" i="3" s="1"/>
  <c r="D3" i="3"/>
  <c r="I3" i="3" s="1"/>
  <c r="D2" i="3"/>
  <c r="I2" i="3" s="1"/>
  <c r="D2" i="2"/>
  <c r="I2" i="2" s="1"/>
  <c r="D3" i="2"/>
  <c r="I3" i="2" s="1"/>
  <c r="D4" i="2"/>
  <c r="I4" i="2" s="1"/>
  <c r="D5" i="2"/>
  <c r="I5" i="2" s="1"/>
  <c r="D8" i="2"/>
  <c r="I8" i="2" s="1"/>
  <c r="D6" i="2"/>
  <c r="I6" i="2" s="1"/>
  <c r="D7" i="2"/>
  <c r="I7" i="2" s="1"/>
  <c r="D9" i="2"/>
  <c r="I9" i="2" s="1"/>
  <c r="D10" i="2"/>
  <c r="I10" i="2" s="1"/>
  <c r="D11" i="2"/>
  <c r="I11" i="2" s="1"/>
  <c r="D12" i="2"/>
  <c r="I12" i="2" s="1"/>
  <c r="D15" i="2"/>
  <c r="I15" i="2" s="1"/>
  <c r="D13" i="2"/>
  <c r="I13" i="2" s="1"/>
  <c r="D14" i="2"/>
  <c r="I14" i="2" s="1"/>
  <c r="D16" i="2"/>
  <c r="I16" i="2" s="1"/>
  <c r="D17" i="2"/>
  <c r="I17" i="2" s="1"/>
  <c r="D18" i="2"/>
  <c r="I18" i="2" s="1"/>
  <c r="D19" i="2"/>
  <c r="I19" i="2" s="1"/>
  <c r="D20" i="2"/>
  <c r="I20" i="2" s="1"/>
  <c r="D21" i="2"/>
  <c r="I21" i="2" s="1"/>
  <c r="D22" i="2"/>
  <c r="I22" i="2" s="1"/>
  <c r="D23" i="2"/>
  <c r="I23" i="2" s="1"/>
  <c r="D24" i="2"/>
  <c r="I24" i="2" s="1"/>
  <c r="D25" i="2"/>
  <c r="I25" i="2" s="1"/>
  <c r="D25" i="1"/>
  <c r="I25" i="1" s="1"/>
  <c r="D24" i="1"/>
  <c r="I24" i="1" s="1"/>
  <c r="D23" i="1"/>
  <c r="I23" i="1" s="1"/>
  <c r="D22" i="1"/>
  <c r="I22" i="1" s="1"/>
  <c r="D21" i="1"/>
  <c r="I21" i="1" s="1"/>
  <c r="D20" i="1"/>
  <c r="I20" i="1" s="1"/>
  <c r="D19" i="1"/>
  <c r="I19" i="1" s="1"/>
  <c r="D18" i="1"/>
  <c r="I18" i="1" s="1"/>
  <c r="D17" i="1"/>
  <c r="I17" i="1" s="1"/>
  <c r="D16" i="1"/>
  <c r="I16" i="1" s="1"/>
  <c r="D14" i="1"/>
  <c r="I14" i="1" s="1"/>
  <c r="D13" i="1"/>
  <c r="I13" i="1" s="1"/>
  <c r="D15" i="1"/>
  <c r="I15" i="1" s="1"/>
  <c r="D12" i="1"/>
  <c r="I12" i="1" s="1"/>
  <c r="D11" i="1"/>
  <c r="I11" i="1" s="1"/>
  <c r="D10" i="1"/>
  <c r="I10" i="1" s="1"/>
  <c r="D9" i="1"/>
  <c r="I9" i="1" s="1"/>
  <c r="D7" i="1"/>
  <c r="I7" i="1" s="1"/>
  <c r="D6" i="1"/>
  <c r="I6" i="1" s="1"/>
  <c r="D8" i="1"/>
  <c r="I8" i="1" s="1"/>
  <c r="D5" i="1"/>
  <c r="I5" i="1" s="1"/>
  <c r="D4" i="1"/>
  <c r="I4" i="1" s="1"/>
  <c r="D3" i="1"/>
  <c r="I3" i="1" s="1"/>
  <c r="D2" i="1"/>
  <c r="I2" i="1" s="1"/>
  <c r="I15" i="3"/>
  <c r="I17" i="3"/>
  <c r="I9" i="3"/>
  <c r="I5" i="4"/>
  <c r="I25" i="4"/>
  <c r="I14" i="4"/>
  <c r="I6" i="4"/>
  <c r="I16" i="4"/>
  <c r="I22" i="4"/>
  <c r="I21" i="4"/>
  <c r="I7" i="4"/>
  <c r="I2" i="5"/>
  <c r="I20" i="5"/>
  <c r="I7" i="5"/>
  <c r="I10" i="5"/>
  <c r="I12" i="5"/>
  <c r="I25" i="5"/>
  <c r="I6" i="5"/>
  <c r="I4" i="5"/>
  <c r="I14" i="5"/>
  <c r="I24" i="5"/>
  <c r="I23" i="5"/>
  <c r="I7" i="6"/>
  <c r="I21" i="6"/>
  <c r="I24" i="6"/>
  <c r="I15" i="6"/>
  <c r="I5" i="6"/>
  <c r="I4" i="6"/>
  <c r="I19" i="6"/>
  <c r="I9" i="6"/>
  <c r="I2" i="6"/>
  <c r="I25" i="6"/>
  <c r="I11" i="6"/>
  <c r="I17" i="6"/>
  <c r="I10" i="6"/>
  <c r="I16" i="6"/>
  <c r="I22" i="6"/>
  <c r="I20" i="6"/>
  <c r="I13" i="6"/>
  <c r="I23" i="6"/>
  <c r="I12" i="6"/>
  <c r="I14" i="6"/>
  <c r="I3" i="6"/>
  <c r="I8" i="6"/>
  <c r="I6" i="6"/>
  <c r="I21" i="7"/>
  <c r="I25" i="7"/>
  <c r="I7" i="7"/>
  <c r="I18" i="7"/>
  <c r="I13" i="7"/>
  <c r="I4" i="7"/>
  <c r="I20" i="7"/>
  <c r="I12" i="7"/>
  <c r="I23" i="7"/>
  <c r="I17" i="7"/>
  <c r="I9" i="7"/>
  <c r="I15" i="7"/>
  <c r="I3" i="7"/>
  <c r="I5" i="7"/>
  <c r="I16" i="7"/>
  <c r="I24" i="7"/>
  <c r="I2" i="7"/>
  <c r="I11" i="7"/>
  <c r="I22" i="7"/>
  <c r="I19" i="7"/>
  <c r="I6" i="7"/>
  <c r="I10" i="7"/>
  <c r="I8" i="7"/>
  <c r="I14" i="7"/>
  <c r="I2" i="18"/>
  <c r="I6" i="18"/>
  <c r="I10" i="18"/>
  <c r="I14" i="18"/>
  <c r="I18" i="18"/>
  <c r="I22" i="18"/>
  <c r="I3" i="18"/>
  <c r="I7" i="18"/>
  <c r="I11" i="18"/>
  <c r="I15" i="18"/>
  <c r="I19" i="18"/>
  <c r="I23" i="18"/>
  <c r="I4" i="18"/>
  <c r="I12" i="18"/>
  <c r="I16" i="18"/>
  <c r="I20" i="18"/>
  <c r="I24" i="18"/>
  <c r="I5" i="18"/>
  <c r="I9" i="18"/>
  <c r="I13" i="18"/>
  <c r="I17" i="18"/>
  <c r="I21" i="18"/>
  <c r="I8" i="18"/>
  <c r="I25" i="18"/>
  <c r="I2" i="33" l="1"/>
  <c r="N2" i="33" s="1"/>
  <c r="I5" i="33"/>
  <c r="N5" i="33" s="1"/>
  <c r="N7" i="33"/>
  <c r="I3" i="33"/>
  <c r="N3" i="33" s="1"/>
  <c r="N6" i="33"/>
  <c r="I7" i="33"/>
  <c r="I4" i="33"/>
  <c r="N4" i="33" s="1"/>
  <c r="I6" i="33"/>
  <c r="N13" i="33"/>
  <c r="N22" i="33"/>
  <c r="N20" i="33"/>
  <c r="I15" i="33"/>
  <c r="N15" i="33" s="1"/>
  <c r="I11" i="33"/>
  <c r="N11" i="33" s="1"/>
  <c r="I29" i="33"/>
  <c r="N29" i="33" s="1"/>
  <c r="I23" i="33"/>
  <c r="N23" i="33"/>
  <c r="I17" i="33"/>
  <c r="N17" i="33" s="1"/>
  <c r="I16" i="33"/>
  <c r="N16" i="33" s="1"/>
  <c r="I24" i="33"/>
  <c r="N24" i="33"/>
  <c r="N9" i="33"/>
  <c r="I21" i="33"/>
  <c r="N21" i="33" s="1"/>
  <c r="I12" i="33"/>
  <c r="N12" i="33"/>
  <c r="I25" i="33"/>
  <c r="N25" i="33"/>
  <c r="I9" i="33"/>
  <c r="I18" i="33"/>
  <c r="N18" i="33" s="1"/>
  <c r="I20" i="33"/>
  <c r="I27" i="33"/>
  <c r="N27" i="33" s="1"/>
  <c r="I26" i="33"/>
  <c r="N26" i="33" s="1"/>
  <c r="I19" i="33"/>
  <c r="N19" i="33" s="1"/>
  <c r="I28" i="33"/>
  <c r="N28" i="33" s="1"/>
  <c r="I14" i="33"/>
  <c r="N14" i="33" s="1"/>
  <c r="I10" i="33"/>
  <c r="N10" i="33"/>
  <c r="I13" i="33"/>
  <c r="I22" i="33"/>
  <c r="I8" i="33"/>
  <c r="N8" i="33"/>
  <c r="N2" i="36"/>
  <c r="N29" i="36"/>
  <c r="N21" i="36"/>
  <c r="N5" i="36"/>
  <c r="N24" i="36"/>
  <c r="N23" i="36"/>
  <c r="N16" i="36"/>
  <c r="N19" i="36"/>
  <c r="N30" i="36"/>
  <c r="N9" i="36"/>
  <c r="N6" i="36"/>
  <c r="N22" i="36"/>
  <c r="N4" i="36"/>
  <c r="N15" i="36"/>
  <c r="N20" i="36"/>
  <c r="N18" i="36"/>
  <c r="N27" i="36"/>
  <c r="N28" i="36"/>
  <c r="N17" i="36"/>
  <c r="N11" i="36"/>
  <c r="N14" i="36"/>
  <c r="N13" i="36"/>
  <c r="N10" i="36"/>
  <c r="N7" i="36"/>
  <c r="N25" i="36"/>
  <c r="N12" i="36"/>
  <c r="N3" i="36"/>
  <c r="N8" i="36"/>
  <c r="N26" i="36"/>
</calcChain>
</file>

<file path=xl/sharedStrings.xml><?xml version="1.0" encoding="utf-8"?>
<sst xmlns="http://schemas.openxmlformats.org/spreadsheetml/2006/main" count="1316" uniqueCount="113">
  <si>
    <t>Atlantic City</t>
  </si>
  <si>
    <t>Baltimore</t>
  </si>
  <si>
    <t>Birmingham</t>
  </si>
  <si>
    <t>Buffalo</t>
  </si>
  <si>
    <t>Calgary</t>
  </si>
  <si>
    <t>California</t>
  </si>
  <si>
    <t>Carolina</t>
  </si>
  <si>
    <t>Chicago</t>
  </si>
  <si>
    <t>Des Moines</t>
  </si>
  <si>
    <t>Greenville</t>
  </si>
  <si>
    <t>Hawaii</t>
  </si>
  <si>
    <t>Las Vegas</t>
  </si>
  <si>
    <t>Long Beach</t>
  </si>
  <si>
    <t>Louisville</t>
  </si>
  <si>
    <t>Madison</t>
  </si>
  <si>
    <t>Marquette</t>
  </si>
  <si>
    <t>Montreal</t>
  </si>
  <si>
    <t>New Orleans</t>
  </si>
  <si>
    <t>Omaha</t>
  </si>
  <si>
    <t>Phoenix</t>
  </si>
  <si>
    <t>Seattle</t>
  </si>
  <si>
    <t>Valencia</t>
  </si>
  <si>
    <t>Vancouver</t>
  </si>
  <si>
    <t>Washington</t>
  </si>
  <si>
    <t>Team</t>
  </si>
  <si>
    <t>Stadium</t>
  </si>
  <si>
    <t>End of 2010</t>
  </si>
  <si>
    <t>End of 2011</t>
  </si>
  <si>
    <t>Add</t>
  </si>
  <si>
    <t>Surplus Cash</t>
  </si>
  <si>
    <t>Start of 2011</t>
  </si>
  <si>
    <t>Start of 2012</t>
  </si>
  <si>
    <t>Start of 2010</t>
  </si>
  <si>
    <t>End of 2012</t>
  </si>
  <si>
    <t>Start of 2013</t>
  </si>
  <si>
    <t>Spend</t>
  </si>
  <si>
    <t>Penalty</t>
  </si>
  <si>
    <t>Start of 2014</t>
  </si>
  <si>
    <t>End of 2013</t>
  </si>
  <si>
    <t>End of 2014</t>
  </si>
  <si>
    <t>Start of 2015</t>
  </si>
  <si>
    <t>Yellow Springs</t>
  </si>
  <si>
    <t>Payment Plan - 6.6M/year until 2023</t>
  </si>
  <si>
    <t>End of 2015</t>
  </si>
  <si>
    <t>Start of 2016</t>
  </si>
  <si>
    <t>End of 2016</t>
  </si>
  <si>
    <t>Start of 2017</t>
  </si>
  <si>
    <t>End of 2017</t>
  </si>
  <si>
    <t>Start of 2018</t>
  </si>
  <si>
    <t>Yellow Spring</t>
  </si>
  <si>
    <t xml:space="preserve"> </t>
  </si>
  <si>
    <t>Halifax</t>
  </si>
  <si>
    <t>Brooklyn</t>
  </si>
  <si>
    <t>2015-2016 numbers</t>
  </si>
  <si>
    <t>Tucson</t>
  </si>
  <si>
    <t>End of 2018</t>
  </si>
  <si>
    <t>Start of 2019</t>
  </si>
  <si>
    <t>Start of 2020</t>
  </si>
  <si>
    <t>End of 2019</t>
  </si>
  <si>
    <t>http://baseballretrospective.com/MBBA/phpBB3/viewtopic.php?f=32&amp;t=13458</t>
  </si>
  <si>
    <t>Indy</t>
  </si>
  <si>
    <t>http://baseballretrospective.com/MBBA/phpBB3/viewtopic.php?f=32&amp;t=13450</t>
  </si>
  <si>
    <t>End of 2020</t>
  </si>
  <si>
    <t>Start of 2021</t>
  </si>
  <si>
    <t>Start of 2022</t>
  </si>
  <si>
    <t>Start of 2023</t>
  </si>
  <si>
    <t>End of 2022</t>
  </si>
  <si>
    <t>Huntsville</t>
  </si>
  <si>
    <t>Start of 2025</t>
  </si>
  <si>
    <t>Start of 2024</t>
  </si>
  <si>
    <t>End of 2024</t>
  </si>
  <si>
    <t>End of 2025</t>
  </si>
  <si>
    <t>Start of 2026</t>
  </si>
  <si>
    <t>Havana</t>
  </si>
  <si>
    <t>End of 2026</t>
  </si>
  <si>
    <t>Start of 2027</t>
  </si>
  <si>
    <t>End of 2027</t>
  </si>
  <si>
    <t>Start of 2028</t>
  </si>
  <si>
    <t>Start of 2029</t>
  </si>
  <si>
    <t>End of 2028</t>
  </si>
  <si>
    <t>Charm City</t>
  </si>
  <si>
    <t>Edmonton</t>
  </si>
  <si>
    <t>Twin Cities</t>
  </si>
  <si>
    <t>End of 2029</t>
  </si>
  <si>
    <t>Jacksonville</t>
  </si>
  <si>
    <t>Start of 2030</t>
  </si>
  <si>
    <t>Start of 2031</t>
  </si>
  <si>
    <t>San Antonio</t>
  </si>
  <si>
    <t>End of 2030</t>
  </si>
  <si>
    <t>San Antonio (payment plan 2030)</t>
  </si>
  <si>
    <t>End of 2031</t>
  </si>
  <si>
    <t>Start of 2032</t>
  </si>
  <si>
    <t>End of 2032</t>
  </si>
  <si>
    <t>Start of 2033</t>
  </si>
  <si>
    <t>Start of 2034</t>
  </si>
  <si>
    <t>Rockville</t>
  </si>
  <si>
    <t>Mexico City</t>
  </si>
  <si>
    <t>Nashville</t>
  </si>
  <si>
    <t>End of 2033</t>
  </si>
  <si>
    <t>End of 2034</t>
  </si>
  <si>
    <t>Start of 2035</t>
  </si>
  <si>
    <t>Wichita</t>
  </si>
  <si>
    <t>Boise</t>
  </si>
  <si>
    <t>San Fernando (payment plan 2036)</t>
  </si>
  <si>
    <t>Start of 2036</t>
  </si>
  <si>
    <t>End of 2036</t>
  </si>
  <si>
    <t>Start of 2037</t>
  </si>
  <si>
    <t>San Fernando</t>
  </si>
  <si>
    <t>Louisville (payment plan 2037)</t>
  </si>
  <si>
    <t>Mexico City (payment plan 2033)</t>
  </si>
  <si>
    <t>End of 2038</t>
  </si>
  <si>
    <t>Start of 2038</t>
  </si>
  <si>
    <t>End of 2039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</si>
</sst>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.3"/>
      <color theme="1"/>
      <name val="Trebuchet MS"/>
      <family val="2"/>
    </font>
    <font>
      <sz val="11"/>
      <name val="Calibri"/>
      <family val="2"/>
      <scheme val="minor"/>
    </font>
    <font>
      <b/>
      <sz val="10"/>
      <color rgb="FF323D4F"/>
      <name val="Trebuchet MS"/>
      <family val="2"/>
    </font>
    <font>
      <sz val="10"/>
      <color rgb="FF323D4F"/>
      <name val="Trebuchet MS"/>
      <family val="2"/>
    </font>
    <font>
      <sz val="10"/>
      <color rgb="FF323D4F"/>
      <name val="Calibri"/>
      <family val="2"/>
      <charset val="1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0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/>
    <xf numFmtId="3" fontId="0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6" fontId="5" fillId="0" borderId="0" xfId="0" applyNumberFormat="1" applyFont="1"/>
    <xf numFmtId="6" fontId="6" fillId="0" borderId="0" xfId="0" applyNumberFormat="1" applyFont="1"/>
    <xf numFmtId="3" fontId="7" fillId="0" borderId="0" xfId="0" applyNumberFormat="1" applyFont="1" applyAlignment="1">
      <alignment wrapText="1"/>
    </xf>
    <xf numFmtId="3" fontId="6" fillId="0" borderId="0" xfId="0" applyNumberFormat="1" applyFont="1"/>
    <xf numFmtId="0" fontId="1" fillId="0" borderId="0" xfId="0" applyFont="1"/>
    <xf numFmtId="0" fontId="6" fillId="0" borderId="0" xfId="0" applyFont="1"/>
    <xf numFmtId="3" fontId="8" fillId="0" borderId="0" xfId="0" applyNumberFormat="1" applyFont="1"/>
    <xf numFmtId="164" fontId="6" fillId="0" borderId="0" xfId="0" applyNumberFormat="1" applyFont="1"/>
  </cellXfs>
  <cellStyles count="1">
    <cellStyle name="Normal" xfId="0" builtinId="0"/>
  </cellStyles>
  <dxfs count="34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workbookViewId="0">
      <selection activeCell="G12" sqref="G12"/>
    </sheetView>
  </sheetViews>
  <sheetFormatPr defaultRowHeight="15" x14ac:dyDescent="0.25"/>
  <cols>
    <col min="1" max="1" width="12.42578125" bestFit="1" customWidth="1"/>
    <col min="2" max="2" width="11.85546875" style="1" bestFit="1" customWidth="1"/>
    <col min="3" max="3" width="12.140625" bestFit="1" customWidth="1"/>
    <col min="4" max="4" width="11" bestFit="1" customWidth="1"/>
    <col min="5" max="5" width="9.140625" bestFit="1" customWidth="1"/>
    <col min="6" max="8" width="10.140625" bestFit="1" customWidth="1"/>
    <col min="9" max="9" width="11.85546875" bestFit="1" customWidth="1"/>
  </cols>
  <sheetData>
    <row r="1" spans="1:11" x14ac:dyDescent="0.25">
      <c r="A1" s="2" t="s">
        <v>24</v>
      </c>
      <c r="B1" s="3" t="s">
        <v>32</v>
      </c>
      <c r="C1" s="2" t="s">
        <v>29</v>
      </c>
      <c r="D1" s="2" t="s">
        <v>26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30</v>
      </c>
    </row>
    <row r="2" spans="1:11" x14ac:dyDescent="0.25">
      <c r="A2" t="s">
        <v>0</v>
      </c>
      <c r="B2" s="4">
        <v>35000000</v>
      </c>
      <c r="C2" s="4">
        <v>1996587</v>
      </c>
      <c r="D2" s="6">
        <f t="shared" ref="D2:D25" si="0">IF(B2+C2&lt;40000000, B2+C2, 40000000)</f>
        <v>36996587</v>
      </c>
      <c r="E2" s="5">
        <v>3150000.0000000005</v>
      </c>
      <c r="F2" s="4"/>
      <c r="G2" s="4"/>
      <c r="H2" s="4"/>
      <c r="I2" s="6">
        <f t="shared" ref="I2:I25" si="1">D2+F2-E2-G2-H2</f>
        <v>33846587</v>
      </c>
      <c r="K2" s="7"/>
    </row>
    <row r="3" spans="1:11" x14ac:dyDescent="0.25">
      <c r="A3" t="s">
        <v>1</v>
      </c>
      <c r="B3" s="4">
        <v>40000000</v>
      </c>
      <c r="C3" s="4">
        <v>20184251</v>
      </c>
      <c r="D3" s="6">
        <f t="shared" si="0"/>
        <v>40000000</v>
      </c>
      <c r="E3" s="5">
        <v>4400000</v>
      </c>
      <c r="F3" s="4"/>
      <c r="G3" s="4"/>
      <c r="H3" s="4"/>
      <c r="I3" s="6">
        <f t="shared" si="1"/>
        <v>35600000</v>
      </c>
      <c r="K3" s="7"/>
    </row>
    <row r="4" spans="1:11" x14ac:dyDescent="0.25">
      <c r="A4" t="s">
        <v>2</v>
      </c>
      <c r="B4" s="4">
        <v>13638056</v>
      </c>
      <c r="C4" s="4">
        <v>37165648</v>
      </c>
      <c r="D4" s="6">
        <f t="shared" si="0"/>
        <v>40000000</v>
      </c>
      <c r="E4" s="5">
        <v>4200000</v>
      </c>
      <c r="F4" s="4"/>
      <c r="G4" s="4">
        <v>5000000</v>
      </c>
      <c r="H4" s="4"/>
      <c r="I4" s="6">
        <f t="shared" si="1"/>
        <v>30800000</v>
      </c>
      <c r="K4" s="7"/>
    </row>
    <row r="5" spans="1:11" x14ac:dyDescent="0.25">
      <c r="A5" t="s">
        <v>3</v>
      </c>
      <c r="B5" s="4">
        <v>5000000</v>
      </c>
      <c r="C5" s="4">
        <v>1206477</v>
      </c>
      <c r="D5" s="6">
        <f t="shared" si="0"/>
        <v>6206477</v>
      </c>
      <c r="E5" s="5">
        <v>3300000.0000000005</v>
      </c>
      <c r="F5" s="4"/>
      <c r="G5" s="4">
        <v>5000000</v>
      </c>
      <c r="H5" s="4"/>
      <c r="I5" s="6">
        <f t="shared" si="1"/>
        <v>-2093523.0000000005</v>
      </c>
      <c r="K5" s="7"/>
    </row>
    <row r="6" spans="1:11" x14ac:dyDescent="0.25">
      <c r="A6" t="s">
        <v>5</v>
      </c>
      <c r="B6" s="4">
        <v>40000000</v>
      </c>
      <c r="C6" s="4">
        <v>300451</v>
      </c>
      <c r="D6" s="6">
        <f>IF(B6+C6&lt;40000000, B6+C6, 40000000)</f>
        <v>40000000</v>
      </c>
      <c r="E6" s="5">
        <v>3150000.0000000005</v>
      </c>
      <c r="F6" s="4">
        <v>6000000</v>
      </c>
      <c r="G6" s="4">
        <v>5000000</v>
      </c>
      <c r="H6" s="4"/>
      <c r="I6" s="6">
        <f>D6+F6-E6-G6-H6</f>
        <v>37850000</v>
      </c>
      <c r="K6" s="7"/>
    </row>
    <row r="7" spans="1:11" x14ac:dyDescent="0.25">
      <c r="A7" t="s">
        <v>6</v>
      </c>
      <c r="B7" s="4">
        <v>40000000</v>
      </c>
      <c r="C7" s="4">
        <v>0</v>
      </c>
      <c r="D7" s="6">
        <f>IF(B7+C7&lt;40000000, B7+C7, 40000000)</f>
        <v>40000000</v>
      </c>
      <c r="E7" s="5">
        <v>3000000</v>
      </c>
      <c r="F7" s="4"/>
      <c r="G7" s="4"/>
      <c r="H7" s="4"/>
      <c r="I7" s="6">
        <f>D7+F7-E7-G7-H7</f>
        <v>37000000</v>
      </c>
      <c r="K7" s="7"/>
    </row>
    <row r="8" spans="1:11" x14ac:dyDescent="0.25">
      <c r="A8" t="s">
        <v>4</v>
      </c>
      <c r="B8" s="4">
        <v>40000000</v>
      </c>
      <c r="C8" s="4">
        <v>29946785</v>
      </c>
      <c r="D8" s="6">
        <f t="shared" si="0"/>
        <v>40000000</v>
      </c>
      <c r="E8" s="5">
        <v>3000000</v>
      </c>
      <c r="F8" s="4"/>
      <c r="G8" s="4">
        <v>6000000</v>
      </c>
      <c r="H8" s="4"/>
      <c r="I8" s="6">
        <f t="shared" si="1"/>
        <v>31000000</v>
      </c>
      <c r="K8" s="7"/>
    </row>
    <row r="9" spans="1:11" x14ac:dyDescent="0.25">
      <c r="A9" t="s">
        <v>7</v>
      </c>
      <c r="B9" s="4">
        <v>35000000</v>
      </c>
      <c r="C9" s="4">
        <v>9089630</v>
      </c>
      <c r="D9" s="6">
        <f t="shared" si="0"/>
        <v>40000000</v>
      </c>
      <c r="E9" s="5">
        <v>2625000</v>
      </c>
      <c r="F9" s="4"/>
      <c r="G9" s="4">
        <v>8500000</v>
      </c>
      <c r="H9" s="4"/>
      <c r="I9" s="6">
        <f t="shared" si="1"/>
        <v>28875000</v>
      </c>
      <c r="K9" s="7"/>
    </row>
    <row r="10" spans="1:11" x14ac:dyDescent="0.25">
      <c r="A10" t="s">
        <v>8</v>
      </c>
      <c r="B10" s="4">
        <v>40000000</v>
      </c>
      <c r="C10" s="4">
        <v>23807455</v>
      </c>
      <c r="D10" s="6">
        <f t="shared" si="0"/>
        <v>40000000</v>
      </c>
      <c r="E10" s="5">
        <v>3150000</v>
      </c>
      <c r="F10" s="4"/>
      <c r="G10" s="4">
        <v>3500000</v>
      </c>
      <c r="H10" s="4"/>
      <c r="I10" s="6">
        <f t="shared" si="1"/>
        <v>33350000</v>
      </c>
      <c r="K10" s="7"/>
    </row>
    <row r="11" spans="1:11" x14ac:dyDescent="0.25">
      <c r="A11" t="s">
        <v>9</v>
      </c>
      <c r="B11" s="4">
        <v>32110006</v>
      </c>
      <c r="C11" s="4">
        <v>0</v>
      </c>
      <c r="D11" s="6">
        <f t="shared" si="0"/>
        <v>32110006</v>
      </c>
      <c r="E11" s="5">
        <v>3000000</v>
      </c>
      <c r="F11" s="4"/>
      <c r="G11" s="4">
        <v>5000000</v>
      </c>
      <c r="H11" s="4"/>
      <c r="I11" s="6">
        <f t="shared" si="1"/>
        <v>24110006</v>
      </c>
      <c r="K11" s="7"/>
    </row>
    <row r="12" spans="1:11" x14ac:dyDescent="0.25">
      <c r="A12" t="s">
        <v>10</v>
      </c>
      <c r="B12" s="4">
        <v>40000000</v>
      </c>
      <c r="C12" s="4">
        <v>0</v>
      </c>
      <c r="D12" s="6">
        <f t="shared" si="0"/>
        <v>40000000</v>
      </c>
      <c r="E12" s="5">
        <v>4800000</v>
      </c>
      <c r="F12" s="4"/>
      <c r="G12" s="4">
        <v>10000000</v>
      </c>
      <c r="H12" s="4"/>
      <c r="I12" s="6">
        <f t="shared" si="1"/>
        <v>25200000</v>
      </c>
      <c r="K12" s="7"/>
    </row>
    <row r="13" spans="1:11" x14ac:dyDescent="0.25">
      <c r="A13" t="s">
        <v>12</v>
      </c>
      <c r="B13" s="4">
        <v>40000000</v>
      </c>
      <c r="C13" s="4">
        <v>0</v>
      </c>
      <c r="D13" s="6">
        <f>IF(B13+C13&lt;40000000, B13+C13, 40000000)</f>
        <v>40000000</v>
      </c>
      <c r="E13" s="5">
        <v>3150000.0000000005</v>
      </c>
      <c r="F13" s="4"/>
      <c r="G13" s="4"/>
      <c r="H13" s="4">
        <v>30000000</v>
      </c>
      <c r="I13" s="6">
        <f>D13+F13-E13-G13-H13</f>
        <v>6850000</v>
      </c>
      <c r="K13" s="7"/>
    </row>
    <row r="14" spans="1:11" x14ac:dyDescent="0.25">
      <c r="A14" t="s">
        <v>13</v>
      </c>
      <c r="B14" s="4">
        <v>3043510</v>
      </c>
      <c r="C14" s="4">
        <v>36320088</v>
      </c>
      <c r="D14" s="6">
        <f>IF(B14+C14&lt;40000000, B14+C14, 40000000)</f>
        <v>39363598</v>
      </c>
      <c r="E14" s="5">
        <v>3150000.0000000005</v>
      </c>
      <c r="F14" s="4"/>
      <c r="G14" s="4"/>
      <c r="H14" s="4"/>
      <c r="I14" s="6">
        <f>D14+F14-E14-G14-H14</f>
        <v>36213598</v>
      </c>
      <c r="K14" s="7"/>
    </row>
    <row r="15" spans="1:11" x14ac:dyDescent="0.25">
      <c r="A15" t="s">
        <v>11</v>
      </c>
      <c r="B15" s="4">
        <v>35000000</v>
      </c>
      <c r="C15" s="4">
        <v>3280443</v>
      </c>
      <c r="D15" s="6">
        <f t="shared" si="0"/>
        <v>38280443</v>
      </c>
      <c r="E15" s="5">
        <v>4200000</v>
      </c>
      <c r="F15" s="4"/>
      <c r="G15" s="4">
        <v>5000000</v>
      </c>
      <c r="H15" s="4"/>
      <c r="I15" s="6">
        <f t="shared" si="1"/>
        <v>29080443</v>
      </c>
      <c r="K15" s="7"/>
    </row>
    <row r="16" spans="1:11" x14ac:dyDescent="0.25">
      <c r="A16" t="s">
        <v>14</v>
      </c>
      <c r="B16" s="4">
        <v>26052793</v>
      </c>
      <c r="C16" s="4">
        <v>3266144</v>
      </c>
      <c r="D16" s="6">
        <f t="shared" si="0"/>
        <v>29318937</v>
      </c>
      <c r="E16" s="5">
        <v>3150000.0000000005</v>
      </c>
      <c r="F16" s="4"/>
      <c r="G16" s="4">
        <v>5000000</v>
      </c>
      <c r="H16" s="4"/>
      <c r="I16" s="6">
        <f t="shared" si="1"/>
        <v>21168937</v>
      </c>
      <c r="K16" s="7"/>
    </row>
    <row r="17" spans="1:11" x14ac:dyDescent="0.25">
      <c r="A17" t="s">
        <v>15</v>
      </c>
      <c r="B17" s="4">
        <v>26820359</v>
      </c>
      <c r="C17" s="4">
        <v>0</v>
      </c>
      <c r="D17" s="6">
        <f t="shared" si="0"/>
        <v>26820359</v>
      </c>
      <c r="E17" s="5">
        <v>3150000.0000000005</v>
      </c>
      <c r="F17" s="4"/>
      <c r="G17" s="4">
        <v>5000000</v>
      </c>
      <c r="H17" s="4"/>
      <c r="I17" s="6">
        <f t="shared" si="1"/>
        <v>18670359</v>
      </c>
      <c r="K17" s="7"/>
    </row>
    <row r="18" spans="1:11" x14ac:dyDescent="0.25">
      <c r="A18" t="s">
        <v>16</v>
      </c>
      <c r="B18" s="4">
        <v>35000000</v>
      </c>
      <c r="C18" s="4">
        <v>36749092</v>
      </c>
      <c r="D18" s="6">
        <f t="shared" si="0"/>
        <v>40000000</v>
      </c>
      <c r="E18" s="5">
        <v>3300000.0000000005</v>
      </c>
      <c r="F18" s="4"/>
      <c r="G18" s="4">
        <v>5000000</v>
      </c>
      <c r="H18" s="4"/>
      <c r="I18" s="6">
        <f t="shared" si="1"/>
        <v>31700000</v>
      </c>
      <c r="K18" s="7"/>
    </row>
    <row r="19" spans="1:11" x14ac:dyDescent="0.25">
      <c r="A19" t="s">
        <v>17</v>
      </c>
      <c r="B19" s="4">
        <v>40000000</v>
      </c>
      <c r="C19" s="4">
        <v>9910637</v>
      </c>
      <c r="D19" s="6">
        <f t="shared" si="0"/>
        <v>40000000</v>
      </c>
      <c r="E19" s="5">
        <v>4400000</v>
      </c>
      <c r="F19" s="4"/>
      <c r="G19" s="4"/>
      <c r="H19" s="4"/>
      <c r="I19" s="6">
        <f t="shared" si="1"/>
        <v>35600000</v>
      </c>
      <c r="K19" s="7"/>
    </row>
    <row r="20" spans="1:11" x14ac:dyDescent="0.25">
      <c r="A20" t="s">
        <v>18</v>
      </c>
      <c r="B20" s="4">
        <v>0</v>
      </c>
      <c r="C20" s="4">
        <v>0</v>
      </c>
      <c r="D20" s="6">
        <f t="shared" si="0"/>
        <v>0</v>
      </c>
      <c r="E20" s="5">
        <v>3000000</v>
      </c>
      <c r="F20" s="4">
        <v>10000000</v>
      </c>
      <c r="G20" s="4">
        <v>5000000</v>
      </c>
      <c r="H20" s="4"/>
      <c r="I20" s="6">
        <f t="shared" si="1"/>
        <v>2000000</v>
      </c>
      <c r="K20" s="7"/>
    </row>
    <row r="21" spans="1:11" x14ac:dyDescent="0.25">
      <c r="A21" t="s">
        <v>19</v>
      </c>
      <c r="B21" s="4">
        <v>628803</v>
      </c>
      <c r="C21" s="4">
        <v>0</v>
      </c>
      <c r="D21" s="6">
        <f t="shared" si="0"/>
        <v>628803</v>
      </c>
      <c r="E21" s="5">
        <v>3150000.0000000005</v>
      </c>
      <c r="F21" s="4">
        <v>5000000</v>
      </c>
      <c r="G21" s="4"/>
      <c r="H21" s="4"/>
      <c r="I21" s="6">
        <f t="shared" si="1"/>
        <v>2478802.9999999995</v>
      </c>
      <c r="K21" s="7"/>
    </row>
    <row r="22" spans="1:11" x14ac:dyDescent="0.25">
      <c r="A22" t="s">
        <v>20</v>
      </c>
      <c r="B22" s="4">
        <v>35000000</v>
      </c>
      <c r="C22" s="4">
        <v>9216564</v>
      </c>
      <c r="D22" s="6">
        <f t="shared" si="0"/>
        <v>40000000</v>
      </c>
      <c r="E22" s="5">
        <v>3000000</v>
      </c>
      <c r="F22" s="4"/>
      <c r="G22" s="4"/>
      <c r="H22" s="4"/>
      <c r="I22" s="6">
        <f t="shared" si="1"/>
        <v>37000000</v>
      </c>
      <c r="K22" s="7"/>
    </row>
    <row r="23" spans="1:11" x14ac:dyDescent="0.25">
      <c r="A23" t="s">
        <v>21</v>
      </c>
      <c r="B23" s="4">
        <v>27128090</v>
      </c>
      <c r="C23" s="4">
        <v>32956719</v>
      </c>
      <c r="D23" s="6">
        <f t="shared" si="0"/>
        <v>40000000</v>
      </c>
      <c r="E23" s="5">
        <v>3300000.0000000005</v>
      </c>
      <c r="F23" s="4"/>
      <c r="G23" s="4">
        <v>5000000</v>
      </c>
      <c r="H23" s="4"/>
      <c r="I23" s="6">
        <f t="shared" si="1"/>
        <v>31700000</v>
      </c>
      <c r="K23" s="7"/>
    </row>
    <row r="24" spans="1:11" x14ac:dyDescent="0.25">
      <c r="A24" t="s">
        <v>22</v>
      </c>
      <c r="B24" s="4">
        <v>21863938</v>
      </c>
      <c r="C24" s="4">
        <v>2079233</v>
      </c>
      <c r="D24" s="6">
        <f t="shared" si="0"/>
        <v>23943171</v>
      </c>
      <c r="E24" s="5">
        <v>4200000</v>
      </c>
      <c r="F24" s="4"/>
      <c r="G24" s="4"/>
      <c r="H24" s="4"/>
      <c r="I24" s="6">
        <f t="shared" si="1"/>
        <v>19743171</v>
      </c>
      <c r="K24" s="7"/>
    </row>
    <row r="25" spans="1:11" x14ac:dyDescent="0.25">
      <c r="A25" t="s">
        <v>23</v>
      </c>
      <c r="B25" s="4">
        <v>22192282</v>
      </c>
      <c r="C25" s="4">
        <v>0</v>
      </c>
      <c r="D25" s="6">
        <f t="shared" si="0"/>
        <v>22192282</v>
      </c>
      <c r="E25" s="5">
        <v>4400000</v>
      </c>
      <c r="F25" s="4"/>
      <c r="G25" s="4"/>
      <c r="H25" s="4"/>
      <c r="I25" s="6">
        <f t="shared" si="1"/>
        <v>17792282</v>
      </c>
      <c r="K25" s="7"/>
    </row>
    <row r="26" spans="1:11" x14ac:dyDescent="0.25">
      <c r="C26" s="4"/>
      <c r="E26" s="4"/>
      <c r="F26" s="4"/>
      <c r="G26" s="4"/>
      <c r="H26" s="4"/>
    </row>
  </sheetData>
  <conditionalFormatting sqref="I2:I25 D2:D25">
    <cfRule type="cellIs" dxfId="343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5"/>
  <sheetViews>
    <sheetView workbookViewId="0">
      <selection activeCell="I2" sqref="I2:I25"/>
    </sheetView>
  </sheetViews>
  <sheetFormatPr defaultRowHeight="15" x14ac:dyDescent="0.25"/>
  <cols>
    <col min="2" max="2" width="29" customWidth="1"/>
    <col min="3" max="3" width="12.28515625" customWidth="1"/>
    <col min="4" max="4" width="11.140625" customWidth="1"/>
    <col min="5" max="5" width="11" customWidth="1"/>
    <col min="9" max="9" width="14.7109375" customWidth="1"/>
  </cols>
  <sheetData>
    <row r="1" spans="1:13" x14ac:dyDescent="0.25">
      <c r="A1" s="2" t="s">
        <v>24</v>
      </c>
      <c r="B1" s="3" t="s">
        <v>56</v>
      </c>
      <c r="C1" s="2" t="s">
        <v>29</v>
      </c>
      <c r="D1" s="2" t="s">
        <v>58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57</v>
      </c>
      <c r="M1" s="9"/>
    </row>
    <row r="2" spans="1:13" x14ac:dyDescent="0.25">
      <c r="A2" s="9" t="s">
        <v>0</v>
      </c>
      <c r="B2" s="4">
        <v>0</v>
      </c>
      <c r="C2" s="4">
        <v>0</v>
      </c>
      <c r="D2" s="6">
        <f t="shared" ref="D2:D25" si="0">IF(B2+C2&lt;40000000, B2+C2, 40000000)</f>
        <v>0</v>
      </c>
      <c r="E2" s="10">
        <v>5775000</v>
      </c>
      <c r="F2" s="4"/>
      <c r="G2" s="4"/>
      <c r="H2" s="9"/>
      <c r="I2" s="6">
        <v>0</v>
      </c>
      <c r="M2" s="9"/>
    </row>
    <row r="3" spans="1:13" x14ac:dyDescent="0.25">
      <c r="A3" s="9" t="s">
        <v>52</v>
      </c>
      <c r="B3" s="4">
        <v>18550000</v>
      </c>
      <c r="C3" s="4">
        <v>1324261</v>
      </c>
      <c r="D3" s="6">
        <f t="shared" si="0"/>
        <v>19874261</v>
      </c>
      <c r="E3" s="10">
        <v>7150000</v>
      </c>
      <c r="F3" s="4"/>
      <c r="G3" s="4"/>
      <c r="H3" s="9"/>
      <c r="I3" s="6">
        <f t="shared" ref="I3:I24" si="1">D3+F3-E3-G3-H3</f>
        <v>12724261</v>
      </c>
      <c r="M3" s="9"/>
    </row>
    <row r="4" spans="1:13" x14ac:dyDescent="0.25">
      <c r="A4" s="9" t="s">
        <v>2</v>
      </c>
      <c r="B4" s="4">
        <v>0</v>
      </c>
      <c r="C4" s="4">
        <v>0</v>
      </c>
      <c r="D4" s="6">
        <f t="shared" si="0"/>
        <v>0</v>
      </c>
      <c r="E4" s="10">
        <v>6825000</v>
      </c>
      <c r="F4" s="4"/>
      <c r="G4" s="4"/>
      <c r="H4" s="9"/>
      <c r="I4" s="6">
        <v>0</v>
      </c>
      <c r="M4" s="9"/>
    </row>
    <row r="5" spans="1:13" x14ac:dyDescent="0.25">
      <c r="A5" s="9" t="s">
        <v>3</v>
      </c>
      <c r="B5" s="4">
        <v>9750000</v>
      </c>
      <c r="C5" s="4">
        <v>0</v>
      </c>
      <c r="D5" s="6">
        <f t="shared" si="0"/>
        <v>9750000</v>
      </c>
      <c r="E5" s="10">
        <v>6050000</v>
      </c>
      <c r="F5" s="4"/>
      <c r="G5" s="4"/>
      <c r="H5" s="9"/>
      <c r="I5" s="6">
        <f t="shared" si="1"/>
        <v>3700000</v>
      </c>
      <c r="M5" s="9"/>
    </row>
    <row r="6" spans="1:13" x14ac:dyDescent="0.25">
      <c r="A6" s="9" t="s">
        <v>5</v>
      </c>
      <c r="B6" s="4">
        <v>0</v>
      </c>
      <c r="C6" s="4">
        <v>0</v>
      </c>
      <c r="D6" s="6">
        <f t="shared" si="0"/>
        <v>0</v>
      </c>
      <c r="E6" s="10">
        <v>5775000</v>
      </c>
      <c r="F6" s="4"/>
      <c r="G6" s="4"/>
      <c r="H6" s="9"/>
      <c r="I6" s="6">
        <v>0</v>
      </c>
      <c r="M6" s="9"/>
    </row>
    <row r="7" spans="1:13" x14ac:dyDescent="0.25">
      <c r="A7" s="9" t="s">
        <v>6</v>
      </c>
      <c r="B7" s="11">
        <v>14465117</v>
      </c>
      <c r="C7" s="4">
        <v>6223956</v>
      </c>
      <c r="D7" s="6">
        <f t="shared" si="0"/>
        <v>20689073</v>
      </c>
      <c r="E7" s="10">
        <v>5775000</v>
      </c>
      <c r="F7" s="4"/>
      <c r="G7" s="4"/>
      <c r="H7" s="9"/>
      <c r="I7" s="6">
        <f t="shared" si="1"/>
        <v>14914073</v>
      </c>
      <c r="M7" s="9"/>
    </row>
    <row r="8" spans="1:13" x14ac:dyDescent="0.25">
      <c r="A8" s="9" t="s">
        <v>4</v>
      </c>
      <c r="B8" s="4">
        <v>0</v>
      </c>
      <c r="C8" s="4">
        <v>0</v>
      </c>
      <c r="D8" s="6">
        <f t="shared" si="0"/>
        <v>0</v>
      </c>
      <c r="E8" s="10">
        <v>5500000</v>
      </c>
      <c r="F8" s="4"/>
      <c r="G8" s="4"/>
      <c r="H8" s="9"/>
      <c r="I8" s="6">
        <v>0</v>
      </c>
      <c r="M8" s="9"/>
    </row>
    <row r="9" spans="1:13" x14ac:dyDescent="0.25">
      <c r="A9" s="9" t="s">
        <v>7</v>
      </c>
      <c r="B9" s="4">
        <v>34000000</v>
      </c>
      <c r="C9" s="4">
        <v>10017756</v>
      </c>
      <c r="D9" s="6">
        <f t="shared" si="0"/>
        <v>40000000</v>
      </c>
      <c r="E9" s="10">
        <v>6000000</v>
      </c>
      <c r="F9" s="4"/>
      <c r="G9" s="4"/>
      <c r="H9" s="9"/>
      <c r="I9" s="6">
        <f t="shared" si="1"/>
        <v>34000000</v>
      </c>
      <c r="M9" s="9"/>
    </row>
    <row r="10" spans="1:13" x14ac:dyDescent="0.25">
      <c r="A10" s="9" t="s">
        <v>8</v>
      </c>
      <c r="B10" s="4">
        <v>7975000</v>
      </c>
      <c r="C10" s="4">
        <v>0</v>
      </c>
      <c r="D10" s="6">
        <f t="shared" si="0"/>
        <v>7975000</v>
      </c>
      <c r="E10" s="10">
        <v>5775000</v>
      </c>
      <c r="F10" s="4"/>
      <c r="G10" s="4"/>
      <c r="H10" s="9"/>
      <c r="I10" s="6">
        <f t="shared" si="1"/>
        <v>2200000</v>
      </c>
      <c r="M10" s="9"/>
    </row>
    <row r="11" spans="1:13" x14ac:dyDescent="0.25">
      <c r="A11" s="9" t="s">
        <v>9</v>
      </c>
      <c r="B11" s="4">
        <v>0</v>
      </c>
      <c r="C11" s="4">
        <v>0</v>
      </c>
      <c r="D11" s="6">
        <f t="shared" si="0"/>
        <v>0</v>
      </c>
      <c r="E11" s="10">
        <v>5500000</v>
      </c>
      <c r="F11" s="4"/>
      <c r="G11" s="4"/>
      <c r="H11" s="9"/>
      <c r="I11" s="6">
        <v>0</v>
      </c>
      <c r="M11" s="9"/>
    </row>
    <row r="12" spans="1:13" x14ac:dyDescent="0.25">
      <c r="A12" s="9" t="s">
        <v>10</v>
      </c>
      <c r="B12" s="4">
        <v>0</v>
      </c>
      <c r="C12" s="4">
        <v>8498665</v>
      </c>
      <c r="D12" s="6">
        <f t="shared" si="0"/>
        <v>8498665</v>
      </c>
      <c r="E12" s="10">
        <v>7800000</v>
      </c>
      <c r="F12" s="4"/>
      <c r="G12" s="4"/>
      <c r="H12" s="9"/>
      <c r="I12" s="6">
        <f t="shared" si="1"/>
        <v>698665</v>
      </c>
      <c r="M12" s="9"/>
    </row>
    <row r="13" spans="1:13" x14ac:dyDescent="0.25">
      <c r="A13" s="9" t="s">
        <v>54</v>
      </c>
      <c r="B13" s="4">
        <v>2134577</v>
      </c>
      <c r="C13" s="4">
        <v>0</v>
      </c>
      <c r="D13" s="6">
        <f t="shared" si="0"/>
        <v>2134577</v>
      </c>
      <c r="E13" s="10">
        <v>5775000</v>
      </c>
      <c r="F13" s="4"/>
      <c r="G13" s="4"/>
      <c r="H13" s="9"/>
      <c r="I13" s="6">
        <v>0</v>
      </c>
      <c r="M13" s="9"/>
    </row>
    <row r="14" spans="1:13" x14ac:dyDescent="0.25">
      <c r="A14" s="9" t="s">
        <v>13</v>
      </c>
      <c r="B14" s="4">
        <v>3567165</v>
      </c>
      <c r="C14" s="4">
        <v>5446683</v>
      </c>
      <c r="D14" s="6">
        <f t="shared" si="0"/>
        <v>9013848</v>
      </c>
      <c r="E14" s="10">
        <v>500000</v>
      </c>
      <c r="F14" s="4"/>
      <c r="G14" s="4"/>
      <c r="H14" s="9">
        <v>9000000</v>
      </c>
      <c r="I14" s="6">
        <v>0</v>
      </c>
      <c r="K14" t="s">
        <v>59</v>
      </c>
      <c r="M14" s="9"/>
    </row>
    <row r="15" spans="1:13" x14ac:dyDescent="0.25">
      <c r="A15" s="9" t="s">
        <v>11</v>
      </c>
      <c r="B15" s="4">
        <v>0</v>
      </c>
      <c r="C15" s="4">
        <v>1491189</v>
      </c>
      <c r="D15" s="6">
        <f t="shared" si="0"/>
        <v>1491189</v>
      </c>
      <c r="E15" s="10">
        <v>6825000</v>
      </c>
      <c r="F15" s="4"/>
      <c r="G15" s="4"/>
      <c r="H15" s="9"/>
      <c r="I15" s="6">
        <v>0</v>
      </c>
      <c r="M15" s="9"/>
    </row>
    <row r="16" spans="1:13" x14ac:dyDescent="0.25">
      <c r="A16" s="9" t="s">
        <v>14</v>
      </c>
      <c r="B16" s="4">
        <v>13638091</v>
      </c>
      <c r="C16" s="4">
        <v>4693409</v>
      </c>
      <c r="D16" s="6">
        <f t="shared" si="0"/>
        <v>18331500</v>
      </c>
      <c r="E16" s="10">
        <v>5775000</v>
      </c>
      <c r="F16" s="4"/>
      <c r="G16" s="4"/>
      <c r="H16" s="9"/>
      <c r="I16" s="6">
        <f t="shared" si="1"/>
        <v>12556500</v>
      </c>
      <c r="M16" s="9"/>
    </row>
    <row r="17" spans="1:13" x14ac:dyDescent="0.25">
      <c r="A17" s="9" t="s">
        <v>60</v>
      </c>
      <c r="B17" s="4">
        <v>19481276</v>
      </c>
      <c r="C17" s="4">
        <v>0</v>
      </c>
      <c r="D17" s="6">
        <f t="shared" si="0"/>
        <v>19481276</v>
      </c>
      <c r="E17" s="10">
        <v>5775000</v>
      </c>
      <c r="F17" s="4"/>
      <c r="G17" s="4"/>
      <c r="H17" s="9"/>
      <c r="I17" s="6">
        <f t="shared" si="1"/>
        <v>13706276</v>
      </c>
      <c r="K17" t="s">
        <v>61</v>
      </c>
      <c r="M17" s="9"/>
    </row>
    <row r="18" spans="1:13" x14ac:dyDescent="0.25">
      <c r="A18" s="9" t="s">
        <v>16</v>
      </c>
      <c r="B18" s="4">
        <v>33395000</v>
      </c>
      <c r="C18" s="4">
        <v>395539</v>
      </c>
      <c r="D18" s="6">
        <f t="shared" si="0"/>
        <v>33790539</v>
      </c>
      <c r="E18" s="10">
        <v>6050000</v>
      </c>
      <c r="F18" s="4"/>
      <c r="G18" s="4"/>
      <c r="H18" s="9"/>
      <c r="I18" s="6">
        <f t="shared" si="1"/>
        <v>27740539</v>
      </c>
      <c r="M18" s="9"/>
    </row>
    <row r="19" spans="1:13" x14ac:dyDescent="0.25">
      <c r="A19" s="9" t="s">
        <v>17</v>
      </c>
      <c r="B19" s="4">
        <v>4376061</v>
      </c>
      <c r="C19" s="4">
        <v>24180958</v>
      </c>
      <c r="D19" s="6">
        <f t="shared" si="0"/>
        <v>28557019</v>
      </c>
      <c r="E19" s="10">
        <v>7150000</v>
      </c>
      <c r="F19" s="4"/>
      <c r="G19" s="4"/>
      <c r="H19" s="9"/>
      <c r="I19" s="6">
        <f t="shared" si="1"/>
        <v>21407019</v>
      </c>
      <c r="M19" s="9"/>
    </row>
    <row r="20" spans="1:13" x14ac:dyDescent="0.25">
      <c r="A20" s="9" t="s">
        <v>18</v>
      </c>
      <c r="B20" s="4">
        <v>0</v>
      </c>
      <c r="C20" s="4">
        <v>0</v>
      </c>
      <c r="D20" s="6">
        <f t="shared" si="0"/>
        <v>0</v>
      </c>
      <c r="E20" s="10">
        <v>5500000</v>
      </c>
      <c r="F20" s="4"/>
      <c r="G20" s="4"/>
      <c r="H20" s="9"/>
      <c r="I20" s="6">
        <v>0</v>
      </c>
      <c r="M20" s="9"/>
    </row>
    <row r="21" spans="1:13" x14ac:dyDescent="0.25">
      <c r="A21" s="9" t="s">
        <v>49</v>
      </c>
      <c r="B21" s="4">
        <v>0</v>
      </c>
      <c r="C21" s="4">
        <v>0</v>
      </c>
      <c r="D21" s="6">
        <f t="shared" si="0"/>
        <v>0</v>
      </c>
      <c r="E21" s="10">
        <v>550000</v>
      </c>
      <c r="F21" s="4"/>
      <c r="G21" s="4"/>
      <c r="H21" s="9"/>
      <c r="I21" s="6">
        <v>0</v>
      </c>
      <c r="M21" s="9"/>
    </row>
    <row r="22" spans="1:13" x14ac:dyDescent="0.25">
      <c r="A22" s="9" t="s">
        <v>20</v>
      </c>
      <c r="B22" s="4">
        <v>208328</v>
      </c>
      <c r="C22" s="4">
        <v>1686322</v>
      </c>
      <c r="D22" s="6">
        <f t="shared" si="0"/>
        <v>1894650</v>
      </c>
      <c r="E22" s="10">
        <v>5775000</v>
      </c>
      <c r="F22" s="4"/>
      <c r="G22" s="4"/>
      <c r="H22" s="9"/>
      <c r="I22" s="6">
        <v>0</v>
      </c>
      <c r="M22" s="9"/>
    </row>
    <row r="23" spans="1:13" x14ac:dyDescent="0.25">
      <c r="A23" s="9" t="s">
        <v>21</v>
      </c>
      <c r="B23" s="4">
        <v>0</v>
      </c>
      <c r="C23" s="4">
        <v>0</v>
      </c>
      <c r="D23" s="6">
        <f t="shared" si="0"/>
        <v>0</v>
      </c>
      <c r="E23" s="10">
        <v>6050000</v>
      </c>
      <c r="F23" s="4"/>
      <c r="G23" s="4"/>
      <c r="H23" s="9"/>
      <c r="I23" s="6">
        <v>0</v>
      </c>
      <c r="M23" s="9"/>
    </row>
    <row r="24" spans="1:13" x14ac:dyDescent="0.25">
      <c r="A24" s="9" t="s">
        <v>22</v>
      </c>
      <c r="B24" s="4">
        <v>7291161</v>
      </c>
      <c r="C24" s="4">
        <v>15789536</v>
      </c>
      <c r="D24" s="6">
        <f t="shared" si="0"/>
        <v>23080697</v>
      </c>
      <c r="E24" s="10">
        <v>6825000</v>
      </c>
      <c r="F24" s="4"/>
      <c r="G24" s="4"/>
      <c r="H24" s="9"/>
      <c r="I24" s="6">
        <f t="shared" si="1"/>
        <v>16255697</v>
      </c>
      <c r="M24" s="9"/>
    </row>
    <row r="25" spans="1:13" x14ac:dyDescent="0.25">
      <c r="A25" s="9" t="s">
        <v>51</v>
      </c>
      <c r="B25" s="4">
        <v>0</v>
      </c>
      <c r="C25" s="4">
        <v>0</v>
      </c>
      <c r="D25" s="6">
        <f t="shared" si="0"/>
        <v>0</v>
      </c>
      <c r="E25" s="10">
        <v>7150000</v>
      </c>
      <c r="F25" s="4"/>
      <c r="G25" s="4"/>
      <c r="H25" s="9"/>
      <c r="I25" s="6">
        <v>0</v>
      </c>
    </row>
  </sheetData>
  <conditionalFormatting sqref="G2:G25 D2:D25">
    <cfRule type="cellIs" dxfId="315" priority="8" operator="lessThan">
      <formula>0</formula>
    </cfRule>
  </conditionalFormatting>
  <conditionalFormatting sqref="D2:D25">
    <cfRule type="cellIs" dxfId="314" priority="7" operator="lessThan">
      <formula>0</formula>
    </cfRule>
  </conditionalFormatting>
  <conditionalFormatting sqref="D20 G20">
    <cfRule type="cellIs" dxfId="313" priority="6" operator="lessThan">
      <formula>0</formula>
    </cfRule>
  </conditionalFormatting>
  <conditionalFormatting sqref="D21 G21">
    <cfRule type="cellIs" dxfId="312" priority="5" operator="lessThan">
      <formula>0</formula>
    </cfRule>
  </conditionalFormatting>
  <conditionalFormatting sqref="I5:I25">
    <cfRule type="cellIs" dxfId="311" priority="4" operator="lessThan">
      <formula>0</formula>
    </cfRule>
  </conditionalFormatting>
  <conditionalFormatting sqref="I2:I25">
    <cfRule type="cellIs" dxfId="310" priority="3" operator="lessThan">
      <formula>0</formula>
    </cfRule>
  </conditionalFormatting>
  <conditionalFormatting sqref="I20">
    <cfRule type="cellIs" dxfId="309" priority="2" operator="lessThan">
      <formula>0</formula>
    </cfRule>
  </conditionalFormatting>
  <conditionalFormatting sqref="I21">
    <cfRule type="cellIs" dxfId="308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5"/>
  <sheetViews>
    <sheetView workbookViewId="0">
      <selection sqref="A1:I1"/>
    </sheetView>
  </sheetViews>
  <sheetFormatPr defaultRowHeight="15" x14ac:dyDescent="0.25"/>
  <cols>
    <col min="1" max="1" width="12.140625" customWidth="1"/>
    <col min="2" max="2" width="16.140625" customWidth="1"/>
    <col min="3" max="3" width="17.5703125" customWidth="1"/>
    <col min="4" max="4" width="17.140625" customWidth="1"/>
    <col min="6" max="6" width="10.140625" bestFit="1" customWidth="1"/>
    <col min="8" max="8" width="13.85546875" customWidth="1"/>
    <col min="9" max="9" width="15.85546875" customWidth="1"/>
  </cols>
  <sheetData>
    <row r="1" spans="1:9" x14ac:dyDescent="0.25">
      <c r="A1" s="2" t="s">
        <v>24</v>
      </c>
      <c r="B1" s="3" t="s">
        <v>57</v>
      </c>
      <c r="C1" s="2" t="s">
        <v>29</v>
      </c>
      <c r="D1" s="2" t="s">
        <v>62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63</v>
      </c>
    </row>
    <row r="2" spans="1:9" x14ac:dyDescent="0.25">
      <c r="A2" s="9" t="s">
        <v>0</v>
      </c>
      <c r="B2" s="4">
        <v>0</v>
      </c>
      <c r="C2" s="4">
        <v>0</v>
      </c>
      <c r="D2" s="6">
        <f t="shared" ref="D2:D25" si="0">IF(B2+C2&lt;40000000, B2+C2, 40000000)</f>
        <v>0</v>
      </c>
      <c r="E2" s="10">
        <v>5775000</v>
      </c>
      <c r="F2" s="4"/>
      <c r="G2" s="4"/>
      <c r="H2" s="9"/>
      <c r="I2" s="6">
        <f t="shared" ref="I2:I25" si="1">D2+F2-E2-G2-H2</f>
        <v>-5775000</v>
      </c>
    </row>
    <row r="3" spans="1:9" x14ac:dyDescent="0.25">
      <c r="A3" s="9" t="s">
        <v>52</v>
      </c>
      <c r="B3" s="4">
        <v>12724261</v>
      </c>
      <c r="C3" s="4">
        <v>19748583</v>
      </c>
      <c r="D3" s="6">
        <f t="shared" si="0"/>
        <v>32472844</v>
      </c>
      <c r="E3" s="10">
        <v>7150000</v>
      </c>
      <c r="F3" s="4"/>
      <c r="G3" s="4"/>
      <c r="H3" s="9"/>
      <c r="I3" s="6">
        <f t="shared" si="1"/>
        <v>25322844</v>
      </c>
    </row>
    <row r="4" spans="1:9" x14ac:dyDescent="0.25">
      <c r="A4" s="9" t="s">
        <v>2</v>
      </c>
      <c r="B4" s="4">
        <v>0</v>
      </c>
      <c r="C4" s="4">
        <v>0</v>
      </c>
      <c r="D4" s="6">
        <f t="shared" si="0"/>
        <v>0</v>
      </c>
      <c r="E4" s="10">
        <v>6825000</v>
      </c>
      <c r="F4" s="4"/>
      <c r="G4" s="4"/>
      <c r="H4" s="9"/>
      <c r="I4" s="6">
        <f t="shared" si="1"/>
        <v>-6825000</v>
      </c>
    </row>
    <row r="5" spans="1:9" x14ac:dyDescent="0.25">
      <c r="A5" s="9" t="s">
        <v>3</v>
      </c>
      <c r="B5" s="4">
        <v>3700000</v>
      </c>
      <c r="C5" s="4">
        <v>0</v>
      </c>
      <c r="D5" s="6">
        <f t="shared" si="0"/>
        <v>3700000</v>
      </c>
      <c r="E5" s="10">
        <v>6050000</v>
      </c>
      <c r="F5" s="4"/>
      <c r="G5" s="4"/>
      <c r="H5" s="9"/>
      <c r="I5" s="6">
        <f t="shared" si="1"/>
        <v>-2350000</v>
      </c>
    </row>
    <row r="6" spans="1:9" x14ac:dyDescent="0.25">
      <c r="A6" s="9" t="s">
        <v>5</v>
      </c>
      <c r="B6" s="4">
        <v>0</v>
      </c>
      <c r="C6" s="4">
        <v>0</v>
      </c>
      <c r="D6" s="6">
        <f t="shared" si="0"/>
        <v>0</v>
      </c>
      <c r="E6" s="10">
        <v>5775000</v>
      </c>
      <c r="F6" s="4"/>
      <c r="G6" s="4"/>
      <c r="H6" s="9"/>
      <c r="I6" s="6">
        <f t="shared" si="1"/>
        <v>-5775000</v>
      </c>
    </row>
    <row r="7" spans="1:9" x14ac:dyDescent="0.25">
      <c r="A7" s="9" t="s">
        <v>6</v>
      </c>
      <c r="B7" s="11">
        <v>14914073</v>
      </c>
      <c r="C7" s="4">
        <v>5530115</v>
      </c>
      <c r="D7" s="6">
        <f t="shared" si="0"/>
        <v>20444188</v>
      </c>
      <c r="E7" s="10">
        <v>5775000</v>
      </c>
      <c r="F7" s="4">
        <v>15000000</v>
      </c>
      <c r="G7" s="4"/>
      <c r="H7" s="9"/>
      <c r="I7" s="6">
        <f t="shared" si="1"/>
        <v>29669188</v>
      </c>
    </row>
    <row r="8" spans="1:9" x14ac:dyDescent="0.25">
      <c r="A8" s="9" t="s">
        <v>4</v>
      </c>
      <c r="B8" s="4">
        <v>0</v>
      </c>
      <c r="C8" s="4">
        <v>0</v>
      </c>
      <c r="D8" s="6">
        <f t="shared" si="0"/>
        <v>0</v>
      </c>
      <c r="E8" s="10">
        <v>5500000</v>
      </c>
      <c r="F8" s="4"/>
      <c r="G8" s="4"/>
      <c r="H8" s="9"/>
      <c r="I8" s="6">
        <f t="shared" si="1"/>
        <v>-5500000</v>
      </c>
    </row>
    <row r="9" spans="1:9" x14ac:dyDescent="0.25">
      <c r="A9" s="9" t="s">
        <v>7</v>
      </c>
      <c r="B9" s="4">
        <v>34000000</v>
      </c>
      <c r="C9" s="4">
        <v>10017756</v>
      </c>
      <c r="D9" s="6">
        <f t="shared" si="0"/>
        <v>40000000</v>
      </c>
      <c r="E9" s="10">
        <v>6000000</v>
      </c>
      <c r="F9" s="4"/>
      <c r="G9" s="4"/>
      <c r="H9" s="9"/>
      <c r="I9" s="6">
        <f t="shared" si="1"/>
        <v>34000000</v>
      </c>
    </row>
    <row r="10" spans="1:9" x14ac:dyDescent="0.25">
      <c r="A10" s="9" t="s">
        <v>8</v>
      </c>
      <c r="B10" s="4">
        <v>2200000</v>
      </c>
      <c r="C10" s="4">
        <v>0</v>
      </c>
      <c r="D10" s="6">
        <f t="shared" si="0"/>
        <v>2200000</v>
      </c>
      <c r="E10" s="10">
        <v>5775000</v>
      </c>
      <c r="F10" s="4"/>
      <c r="G10" s="4"/>
      <c r="H10" s="9"/>
      <c r="I10" s="6">
        <f t="shared" si="1"/>
        <v>-3575000</v>
      </c>
    </row>
    <row r="11" spans="1:9" x14ac:dyDescent="0.25">
      <c r="A11" s="9" t="s">
        <v>9</v>
      </c>
      <c r="B11" s="4">
        <v>0</v>
      </c>
      <c r="C11" s="4">
        <v>2339450</v>
      </c>
      <c r="D11" s="6">
        <f t="shared" si="0"/>
        <v>2339450</v>
      </c>
      <c r="E11" s="10">
        <v>5500000</v>
      </c>
      <c r="F11" s="4"/>
      <c r="G11" s="4"/>
      <c r="H11" s="9"/>
      <c r="I11" s="6">
        <f t="shared" si="1"/>
        <v>-3160550</v>
      </c>
    </row>
    <row r="12" spans="1:9" x14ac:dyDescent="0.25">
      <c r="A12" s="9" t="s">
        <v>10</v>
      </c>
      <c r="B12" s="4">
        <v>1397330</v>
      </c>
      <c r="C12" s="4">
        <v>37779227</v>
      </c>
      <c r="D12" s="6">
        <f t="shared" si="0"/>
        <v>39176557</v>
      </c>
      <c r="E12" s="10">
        <v>7800000</v>
      </c>
      <c r="F12" s="4"/>
      <c r="G12" s="4"/>
      <c r="H12" s="9"/>
      <c r="I12" s="6">
        <f t="shared" si="1"/>
        <v>31376557</v>
      </c>
    </row>
    <row r="13" spans="1:9" ht="14.25" customHeight="1" x14ac:dyDescent="0.25">
      <c r="A13" s="9" t="s">
        <v>54</v>
      </c>
      <c r="B13" s="4">
        <v>2134577</v>
      </c>
      <c r="C13" s="4">
        <v>0</v>
      </c>
      <c r="D13" s="6">
        <f t="shared" si="0"/>
        <v>2134577</v>
      </c>
      <c r="E13" s="10">
        <v>5775000</v>
      </c>
      <c r="F13" s="4"/>
      <c r="G13" s="4"/>
      <c r="H13" s="9"/>
      <c r="I13" s="6">
        <f t="shared" si="1"/>
        <v>-3640423</v>
      </c>
    </row>
    <row r="14" spans="1:9" ht="15.75" customHeight="1" x14ac:dyDescent="0.3">
      <c r="A14" s="9" t="s">
        <v>13</v>
      </c>
      <c r="B14" s="4">
        <v>0</v>
      </c>
      <c r="C14" s="4">
        <v>607689</v>
      </c>
      <c r="D14" s="6">
        <f t="shared" si="0"/>
        <v>607689</v>
      </c>
      <c r="E14" s="10">
        <v>500000</v>
      </c>
      <c r="F14" s="4"/>
      <c r="G14" s="4"/>
      <c r="H14" s="12">
        <v>4666667</v>
      </c>
      <c r="I14" s="6">
        <f t="shared" si="1"/>
        <v>-4558978</v>
      </c>
    </row>
    <row r="15" spans="1:9" x14ac:dyDescent="0.25">
      <c r="A15" s="9" t="s">
        <v>11</v>
      </c>
      <c r="B15" s="4">
        <v>0</v>
      </c>
      <c r="C15" s="4">
        <v>0</v>
      </c>
      <c r="D15" s="6">
        <f t="shared" si="0"/>
        <v>0</v>
      </c>
      <c r="E15" s="10">
        <v>6825000</v>
      </c>
      <c r="F15" s="4"/>
      <c r="G15" s="4"/>
      <c r="H15" s="9"/>
      <c r="I15" s="6">
        <f t="shared" si="1"/>
        <v>-6825000</v>
      </c>
    </row>
    <row r="16" spans="1:9" x14ac:dyDescent="0.25">
      <c r="A16" s="9" t="s">
        <v>14</v>
      </c>
      <c r="B16" s="4">
        <v>12556500</v>
      </c>
      <c r="C16" s="4">
        <v>4693409</v>
      </c>
      <c r="D16" s="6">
        <f t="shared" si="0"/>
        <v>17249909</v>
      </c>
      <c r="E16" s="10">
        <v>5775000</v>
      </c>
      <c r="F16" s="4"/>
      <c r="G16" s="4"/>
      <c r="H16" s="9">
        <v>6500000</v>
      </c>
      <c r="I16" s="6">
        <f t="shared" si="1"/>
        <v>4974909</v>
      </c>
    </row>
    <row r="17" spans="1:9" x14ac:dyDescent="0.25">
      <c r="A17" s="9" t="s">
        <v>60</v>
      </c>
      <c r="B17" s="4">
        <v>13706276</v>
      </c>
      <c r="C17" s="4">
        <v>3664711</v>
      </c>
      <c r="D17" s="6">
        <f t="shared" si="0"/>
        <v>17370987</v>
      </c>
      <c r="E17" s="10">
        <v>5775000</v>
      </c>
      <c r="F17" s="4"/>
      <c r="G17" s="4">
        <v>3000000</v>
      </c>
      <c r="H17" s="9"/>
      <c r="I17" s="6">
        <f t="shared" si="1"/>
        <v>8595987</v>
      </c>
    </row>
    <row r="18" spans="1:9" x14ac:dyDescent="0.25">
      <c r="A18" s="9" t="s">
        <v>16</v>
      </c>
      <c r="B18" s="4">
        <v>27740539</v>
      </c>
      <c r="C18" s="4">
        <v>7708374</v>
      </c>
      <c r="D18" s="6">
        <f t="shared" si="0"/>
        <v>35448913</v>
      </c>
      <c r="E18" s="10">
        <v>6050000</v>
      </c>
      <c r="F18" s="4"/>
      <c r="G18" s="4"/>
      <c r="H18" s="9"/>
      <c r="I18" s="6">
        <f t="shared" si="1"/>
        <v>29398913</v>
      </c>
    </row>
    <row r="19" spans="1:9" x14ac:dyDescent="0.25">
      <c r="A19" s="9" t="s">
        <v>17</v>
      </c>
      <c r="B19" s="4">
        <v>21407019</v>
      </c>
      <c r="C19" s="4">
        <v>24180958</v>
      </c>
      <c r="D19" s="6">
        <f t="shared" si="0"/>
        <v>40000000</v>
      </c>
      <c r="E19" s="10">
        <v>7150000</v>
      </c>
      <c r="F19" s="4"/>
      <c r="G19" s="4"/>
      <c r="H19" s="9"/>
      <c r="I19" s="6">
        <f t="shared" si="1"/>
        <v>32850000</v>
      </c>
    </row>
    <row r="20" spans="1:9" x14ac:dyDescent="0.25">
      <c r="A20" s="9" t="s">
        <v>18</v>
      </c>
      <c r="B20" s="4">
        <v>0</v>
      </c>
      <c r="C20" s="4">
        <v>20546963</v>
      </c>
      <c r="D20" s="6">
        <f t="shared" si="0"/>
        <v>20546963</v>
      </c>
      <c r="E20" s="10">
        <v>5500000</v>
      </c>
      <c r="F20" s="4"/>
      <c r="G20" s="4"/>
      <c r="H20" s="9"/>
      <c r="I20" s="6">
        <f t="shared" si="1"/>
        <v>15046963</v>
      </c>
    </row>
    <row r="21" spans="1:9" x14ac:dyDescent="0.25">
      <c r="A21" s="9" t="s">
        <v>49</v>
      </c>
      <c r="B21" s="4">
        <v>0</v>
      </c>
      <c r="C21" s="4">
        <v>0</v>
      </c>
      <c r="D21" s="6">
        <f t="shared" si="0"/>
        <v>0</v>
      </c>
      <c r="E21" s="10">
        <v>550000</v>
      </c>
      <c r="F21" s="4"/>
      <c r="G21" s="4"/>
      <c r="H21" s="9"/>
      <c r="I21" s="6">
        <f t="shared" si="1"/>
        <v>-550000</v>
      </c>
    </row>
    <row r="22" spans="1:9" x14ac:dyDescent="0.25">
      <c r="A22" s="9" t="s">
        <v>20</v>
      </c>
      <c r="B22" s="4">
        <v>0</v>
      </c>
      <c r="C22" s="4">
        <v>1686322</v>
      </c>
      <c r="D22" s="6">
        <f t="shared" si="0"/>
        <v>1686322</v>
      </c>
      <c r="E22" s="10">
        <v>5775000</v>
      </c>
      <c r="F22" s="4"/>
      <c r="G22" s="4"/>
      <c r="H22" s="9"/>
      <c r="I22" s="6">
        <f t="shared" si="1"/>
        <v>-4088678</v>
      </c>
    </row>
    <row r="23" spans="1:9" x14ac:dyDescent="0.25">
      <c r="A23" s="9" t="s">
        <v>21</v>
      </c>
      <c r="B23" s="4">
        <v>0</v>
      </c>
      <c r="C23" s="4">
        <v>0</v>
      </c>
      <c r="D23" s="6">
        <f t="shared" si="0"/>
        <v>0</v>
      </c>
      <c r="E23" s="10">
        <v>6050000</v>
      </c>
      <c r="F23" s="4"/>
      <c r="G23" s="4"/>
      <c r="H23" s="9"/>
      <c r="I23" s="6">
        <f t="shared" si="1"/>
        <v>-6050000</v>
      </c>
    </row>
    <row r="24" spans="1:9" x14ac:dyDescent="0.25">
      <c r="A24" s="9" t="s">
        <v>22</v>
      </c>
      <c r="B24" s="4">
        <v>16255697</v>
      </c>
      <c r="C24" s="4">
        <v>6307607</v>
      </c>
      <c r="D24" s="6">
        <f t="shared" si="0"/>
        <v>22563304</v>
      </c>
      <c r="E24" s="10">
        <v>6825000</v>
      </c>
      <c r="F24" s="4"/>
      <c r="G24" s="4"/>
      <c r="H24" s="9"/>
      <c r="I24" s="6">
        <f t="shared" si="1"/>
        <v>15738304</v>
      </c>
    </row>
    <row r="25" spans="1:9" x14ac:dyDescent="0.25">
      <c r="A25" s="9" t="s">
        <v>51</v>
      </c>
      <c r="B25" s="4">
        <v>0</v>
      </c>
      <c r="C25" s="4">
        <v>4173739</v>
      </c>
      <c r="D25" s="6">
        <f t="shared" si="0"/>
        <v>4173739</v>
      </c>
      <c r="E25" s="10">
        <v>7150000</v>
      </c>
      <c r="F25" s="4"/>
      <c r="G25" s="4"/>
      <c r="H25" s="9"/>
      <c r="I25" s="6">
        <f t="shared" si="1"/>
        <v>-2976261</v>
      </c>
    </row>
  </sheetData>
  <conditionalFormatting sqref="G2:G25 D2:D25">
    <cfRule type="cellIs" dxfId="307" priority="8" operator="lessThan">
      <formula>0</formula>
    </cfRule>
  </conditionalFormatting>
  <conditionalFormatting sqref="D2:D25">
    <cfRule type="cellIs" dxfId="306" priority="7" operator="lessThan">
      <formula>0</formula>
    </cfRule>
  </conditionalFormatting>
  <conditionalFormatting sqref="D20 G20">
    <cfRule type="cellIs" dxfId="305" priority="6" operator="lessThan">
      <formula>0</formula>
    </cfRule>
  </conditionalFormatting>
  <conditionalFormatting sqref="D21 G21">
    <cfRule type="cellIs" dxfId="304" priority="5" operator="lessThan">
      <formula>0</formula>
    </cfRule>
  </conditionalFormatting>
  <conditionalFormatting sqref="I5:I25">
    <cfRule type="cellIs" dxfId="303" priority="4" operator="lessThan">
      <formula>0</formula>
    </cfRule>
  </conditionalFormatting>
  <conditionalFormatting sqref="I2:I25">
    <cfRule type="cellIs" dxfId="302" priority="3" operator="lessThan">
      <formula>0</formula>
    </cfRule>
  </conditionalFormatting>
  <conditionalFormatting sqref="I20">
    <cfRule type="cellIs" dxfId="301" priority="2" operator="lessThan">
      <formula>0</formula>
    </cfRule>
  </conditionalFormatting>
  <conditionalFormatting sqref="I21">
    <cfRule type="cellIs" dxfId="300" priority="1" operator="less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5"/>
  <sheetViews>
    <sheetView workbookViewId="0">
      <selection sqref="A1:I1"/>
    </sheetView>
  </sheetViews>
  <sheetFormatPr defaultRowHeight="15" x14ac:dyDescent="0.25"/>
  <cols>
    <col min="1" max="1" width="13.140625" customWidth="1"/>
    <col min="2" max="2" width="15.7109375" customWidth="1"/>
    <col min="3" max="3" width="12.42578125" customWidth="1"/>
    <col min="4" max="4" width="11" customWidth="1"/>
    <col min="6" max="6" width="13.85546875" customWidth="1"/>
    <col min="7" max="7" width="13.42578125" customWidth="1"/>
    <col min="8" max="8" width="20.140625" customWidth="1"/>
    <col min="9" max="9" width="21.5703125" customWidth="1"/>
    <col min="14" max="14" width="17.85546875" customWidth="1"/>
  </cols>
  <sheetData>
    <row r="1" spans="1:14" x14ac:dyDescent="0.25">
      <c r="A1" s="2" t="s">
        <v>24</v>
      </c>
      <c r="B1" s="3" t="s">
        <v>63</v>
      </c>
      <c r="C1" s="2" t="s">
        <v>29</v>
      </c>
      <c r="D1" s="2" t="s">
        <v>62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64</v>
      </c>
    </row>
    <row r="2" spans="1:14" x14ac:dyDescent="0.25">
      <c r="A2" s="9" t="s">
        <v>0</v>
      </c>
      <c r="B2" s="4">
        <v>0</v>
      </c>
      <c r="C2" s="4">
        <v>0</v>
      </c>
      <c r="D2" s="6">
        <f t="shared" ref="D2:D25" si="0">IF(B2+C2&lt;40000000, B2+C2, 40000000)</f>
        <v>0</v>
      </c>
      <c r="E2" s="10">
        <v>5775000</v>
      </c>
      <c r="F2" s="4"/>
      <c r="G2" s="4"/>
      <c r="H2" s="9"/>
      <c r="I2" s="6">
        <f t="shared" ref="I2:I25" si="1">D2+F2-E2-G2-H2</f>
        <v>-5775000</v>
      </c>
      <c r="M2" s="9" t="s">
        <v>0</v>
      </c>
      <c r="N2" s="4">
        <f>D2+F2-E2-G2-H2</f>
        <v>-5775000</v>
      </c>
    </row>
    <row r="3" spans="1:14" x14ac:dyDescent="0.25">
      <c r="A3" s="9" t="s">
        <v>52</v>
      </c>
      <c r="B3" s="4">
        <v>25322844</v>
      </c>
      <c r="C3" s="4">
        <v>34000000</v>
      </c>
      <c r="D3" s="6">
        <f t="shared" si="0"/>
        <v>40000000</v>
      </c>
      <c r="E3" s="10">
        <v>7150000</v>
      </c>
      <c r="F3" s="4"/>
      <c r="G3" s="4"/>
      <c r="H3" s="9"/>
      <c r="I3" s="6">
        <f t="shared" si="1"/>
        <v>32850000</v>
      </c>
      <c r="M3" s="9" t="s">
        <v>52</v>
      </c>
      <c r="N3" s="4">
        <f t="shared" ref="N3:N25" si="2">D3+F3-E3-G3-H3</f>
        <v>32850000</v>
      </c>
    </row>
    <row r="4" spans="1:14" x14ac:dyDescent="0.25">
      <c r="A4" s="9" t="s">
        <v>2</v>
      </c>
      <c r="B4" s="4">
        <v>0</v>
      </c>
      <c r="C4" s="4">
        <v>0</v>
      </c>
      <c r="D4" s="6">
        <f t="shared" si="0"/>
        <v>0</v>
      </c>
      <c r="E4" s="10">
        <v>6825000</v>
      </c>
      <c r="F4" s="4"/>
      <c r="G4" s="4"/>
      <c r="H4" s="9"/>
      <c r="I4" s="6">
        <f t="shared" si="1"/>
        <v>-6825000</v>
      </c>
      <c r="M4" s="9" t="s">
        <v>2</v>
      </c>
      <c r="N4" s="4">
        <f t="shared" si="2"/>
        <v>-6825000</v>
      </c>
    </row>
    <row r="5" spans="1:14" x14ac:dyDescent="0.25">
      <c r="A5" s="9" t="s">
        <v>3</v>
      </c>
      <c r="B5" s="4">
        <v>0</v>
      </c>
      <c r="C5" s="4">
        <v>0</v>
      </c>
      <c r="D5" s="6">
        <f t="shared" si="0"/>
        <v>0</v>
      </c>
      <c r="E5" s="10">
        <v>6050000</v>
      </c>
      <c r="F5" s="4"/>
      <c r="G5" s="4"/>
      <c r="H5" s="9"/>
      <c r="I5" s="6">
        <f t="shared" si="1"/>
        <v>-6050000</v>
      </c>
      <c r="M5" s="9" t="s">
        <v>3</v>
      </c>
      <c r="N5" s="4">
        <f t="shared" si="2"/>
        <v>-6050000</v>
      </c>
    </row>
    <row r="6" spans="1:14" x14ac:dyDescent="0.25">
      <c r="A6" s="9" t="s">
        <v>5</v>
      </c>
      <c r="B6" s="4">
        <v>0</v>
      </c>
      <c r="C6" s="4">
        <v>0</v>
      </c>
      <c r="D6" s="6">
        <f t="shared" si="0"/>
        <v>0</v>
      </c>
      <c r="E6" s="10">
        <v>5775000</v>
      </c>
      <c r="F6" s="4"/>
      <c r="G6" s="4"/>
      <c r="H6" s="9"/>
      <c r="I6" s="6">
        <f t="shared" si="1"/>
        <v>-5775000</v>
      </c>
      <c r="M6" s="9" t="s">
        <v>5</v>
      </c>
      <c r="N6" s="4">
        <f t="shared" si="2"/>
        <v>-5775000</v>
      </c>
    </row>
    <row r="7" spans="1:14" x14ac:dyDescent="0.25">
      <c r="A7" s="9" t="s">
        <v>6</v>
      </c>
      <c r="B7" s="11">
        <v>29914073</v>
      </c>
      <c r="C7" s="4">
        <v>0</v>
      </c>
      <c r="D7" s="6">
        <f t="shared" si="0"/>
        <v>29914073</v>
      </c>
      <c r="E7" s="10">
        <v>5775000</v>
      </c>
      <c r="F7" s="4"/>
      <c r="G7" s="4"/>
      <c r="H7" s="9"/>
      <c r="I7" s="6">
        <f t="shared" si="1"/>
        <v>24139073</v>
      </c>
      <c r="M7" s="9" t="s">
        <v>6</v>
      </c>
      <c r="N7" s="4">
        <f t="shared" si="2"/>
        <v>24139073</v>
      </c>
    </row>
    <row r="8" spans="1:14" x14ac:dyDescent="0.25">
      <c r="A8" s="9" t="s">
        <v>4</v>
      </c>
      <c r="B8" s="4">
        <v>0</v>
      </c>
      <c r="C8" s="4">
        <v>2993007</v>
      </c>
      <c r="D8" s="6">
        <f t="shared" si="0"/>
        <v>2993007</v>
      </c>
      <c r="E8" s="10">
        <v>5500000</v>
      </c>
      <c r="F8" s="4"/>
      <c r="G8" s="4"/>
      <c r="H8" s="9"/>
      <c r="I8" s="6">
        <f t="shared" si="1"/>
        <v>-2506993</v>
      </c>
      <c r="M8" s="9" t="s">
        <v>4</v>
      </c>
      <c r="N8" s="4">
        <f t="shared" si="2"/>
        <v>-2506993</v>
      </c>
    </row>
    <row r="9" spans="1:14" x14ac:dyDescent="0.25">
      <c r="A9" s="9" t="s">
        <v>7</v>
      </c>
      <c r="B9" s="4">
        <v>34000000</v>
      </c>
      <c r="C9" s="4">
        <v>0</v>
      </c>
      <c r="D9" s="6">
        <f t="shared" si="0"/>
        <v>34000000</v>
      </c>
      <c r="E9" s="10">
        <v>6000000</v>
      </c>
      <c r="F9" s="4"/>
      <c r="G9" s="4">
        <v>28000000</v>
      </c>
      <c r="H9" s="9"/>
      <c r="I9" s="6">
        <f t="shared" si="1"/>
        <v>0</v>
      </c>
      <c r="M9" s="9" t="s">
        <v>7</v>
      </c>
      <c r="N9" s="4">
        <f t="shared" si="2"/>
        <v>0</v>
      </c>
    </row>
    <row r="10" spans="1:14" x14ac:dyDescent="0.25">
      <c r="A10" s="9" t="s">
        <v>8</v>
      </c>
      <c r="B10" s="4">
        <v>0</v>
      </c>
      <c r="C10" s="4">
        <v>1693293</v>
      </c>
      <c r="D10" s="6">
        <f t="shared" si="0"/>
        <v>1693293</v>
      </c>
      <c r="E10" s="10">
        <v>5775000</v>
      </c>
      <c r="F10" s="4"/>
      <c r="G10" s="4"/>
      <c r="H10" s="9"/>
      <c r="I10" s="6">
        <f t="shared" si="1"/>
        <v>-4081707</v>
      </c>
      <c r="M10" s="9" t="s">
        <v>8</v>
      </c>
      <c r="N10" s="4">
        <f t="shared" si="2"/>
        <v>-4081707</v>
      </c>
    </row>
    <row r="11" spans="1:14" x14ac:dyDescent="0.25">
      <c r="A11" s="9" t="s">
        <v>9</v>
      </c>
      <c r="B11" s="4">
        <v>0</v>
      </c>
      <c r="C11" s="4">
        <v>4230658</v>
      </c>
      <c r="D11" s="6">
        <f t="shared" si="0"/>
        <v>4230658</v>
      </c>
      <c r="E11" s="10">
        <v>5500000</v>
      </c>
      <c r="F11" s="4"/>
      <c r="G11" s="4"/>
      <c r="H11" s="9"/>
      <c r="I11" s="6">
        <f t="shared" si="1"/>
        <v>-1269342</v>
      </c>
      <c r="M11" s="9" t="s">
        <v>9</v>
      </c>
      <c r="N11" s="4">
        <f t="shared" si="2"/>
        <v>-1269342</v>
      </c>
    </row>
    <row r="12" spans="1:14" x14ac:dyDescent="0.25">
      <c r="A12" s="9" t="s">
        <v>10</v>
      </c>
      <c r="B12" s="4">
        <v>0</v>
      </c>
      <c r="C12" s="4">
        <v>32185708</v>
      </c>
      <c r="D12" s="6">
        <f t="shared" si="0"/>
        <v>32185708</v>
      </c>
      <c r="E12" s="10">
        <v>7800000</v>
      </c>
      <c r="F12" s="4"/>
      <c r="G12" s="4"/>
      <c r="H12" s="9"/>
      <c r="I12" s="6">
        <f t="shared" si="1"/>
        <v>24385708</v>
      </c>
      <c r="M12" s="9" t="s">
        <v>10</v>
      </c>
      <c r="N12" s="4">
        <f t="shared" si="2"/>
        <v>24385708</v>
      </c>
    </row>
    <row r="13" spans="1:14" x14ac:dyDescent="0.25">
      <c r="A13" s="9" t="s">
        <v>54</v>
      </c>
      <c r="B13" s="4">
        <v>0</v>
      </c>
      <c r="C13" s="4">
        <v>0</v>
      </c>
      <c r="D13" s="6">
        <f t="shared" si="0"/>
        <v>0</v>
      </c>
      <c r="E13" s="10">
        <v>5775000</v>
      </c>
      <c r="F13" s="4"/>
      <c r="G13" s="4"/>
      <c r="H13" s="9"/>
      <c r="I13" s="6">
        <f t="shared" si="1"/>
        <v>-5775000</v>
      </c>
      <c r="M13" s="9" t="s">
        <v>54</v>
      </c>
      <c r="N13" s="4">
        <f t="shared" si="2"/>
        <v>-5775000</v>
      </c>
    </row>
    <row r="14" spans="1:14" x14ac:dyDescent="0.25">
      <c r="A14" s="9" t="s">
        <v>13</v>
      </c>
      <c r="B14" s="4">
        <v>0</v>
      </c>
      <c r="C14" s="4">
        <v>27799194</v>
      </c>
      <c r="D14" s="6">
        <f t="shared" si="0"/>
        <v>27799194</v>
      </c>
      <c r="E14" s="10">
        <v>500000</v>
      </c>
      <c r="F14" s="4"/>
      <c r="G14" s="4"/>
      <c r="H14" s="13">
        <v>4666667</v>
      </c>
      <c r="I14" s="6">
        <f t="shared" si="1"/>
        <v>22632527</v>
      </c>
      <c r="M14" s="9" t="s">
        <v>13</v>
      </c>
      <c r="N14" s="4">
        <f t="shared" si="2"/>
        <v>22632527</v>
      </c>
    </row>
    <row r="15" spans="1:14" x14ac:dyDescent="0.25">
      <c r="A15" s="9" t="s">
        <v>11</v>
      </c>
      <c r="B15" s="4">
        <v>0</v>
      </c>
      <c r="C15" s="4">
        <v>0</v>
      </c>
      <c r="D15" s="6">
        <f t="shared" si="0"/>
        <v>0</v>
      </c>
      <c r="E15" s="10">
        <v>6825000</v>
      </c>
      <c r="F15" s="4"/>
      <c r="G15" s="4"/>
      <c r="H15" s="9"/>
      <c r="I15" s="6">
        <f t="shared" si="1"/>
        <v>-6825000</v>
      </c>
      <c r="M15" s="9" t="s">
        <v>11</v>
      </c>
      <c r="N15" s="4">
        <f t="shared" si="2"/>
        <v>-6825000</v>
      </c>
    </row>
    <row r="16" spans="1:14" x14ac:dyDescent="0.25">
      <c r="A16" s="9" t="s">
        <v>14</v>
      </c>
      <c r="B16" s="4">
        <v>4974909</v>
      </c>
      <c r="C16" s="4">
        <v>8046557</v>
      </c>
      <c r="D16" s="6">
        <f t="shared" si="0"/>
        <v>13021466</v>
      </c>
      <c r="E16" s="10">
        <v>5775000</v>
      </c>
      <c r="F16" s="4"/>
      <c r="G16" s="4"/>
      <c r="H16" s="9"/>
      <c r="I16" s="6">
        <f t="shared" si="1"/>
        <v>7246466</v>
      </c>
      <c r="M16" s="9" t="s">
        <v>14</v>
      </c>
      <c r="N16" s="4">
        <f t="shared" si="2"/>
        <v>7246466</v>
      </c>
    </row>
    <row r="17" spans="1:14" x14ac:dyDescent="0.25">
      <c r="A17" s="9" t="s">
        <v>60</v>
      </c>
      <c r="B17" s="4">
        <v>8595987</v>
      </c>
      <c r="C17" s="4">
        <v>32793133</v>
      </c>
      <c r="D17" s="6">
        <f t="shared" si="0"/>
        <v>40000000</v>
      </c>
      <c r="E17" s="10">
        <v>500000</v>
      </c>
      <c r="F17" s="4"/>
      <c r="G17" s="4">
        <v>29225000</v>
      </c>
      <c r="H17" s="4">
        <v>4888889</v>
      </c>
      <c r="I17" s="6">
        <f>D17-E17-G17-H17</f>
        <v>5386111</v>
      </c>
      <c r="M17" s="9" t="s">
        <v>60</v>
      </c>
      <c r="N17" s="4" t="e">
        <f>D17+F17-E17-H17-#REF!</f>
        <v>#REF!</v>
      </c>
    </row>
    <row r="18" spans="1:14" x14ac:dyDescent="0.25">
      <c r="A18" s="9" t="s">
        <v>16</v>
      </c>
      <c r="B18" s="4">
        <v>29398913</v>
      </c>
      <c r="C18" s="4">
        <v>18000000</v>
      </c>
      <c r="D18" s="6">
        <f t="shared" si="0"/>
        <v>40000000</v>
      </c>
      <c r="E18" s="10">
        <v>6050000</v>
      </c>
      <c r="F18" s="4"/>
      <c r="G18" s="4"/>
      <c r="H18" s="9"/>
      <c r="I18" s="6">
        <f t="shared" si="1"/>
        <v>33950000</v>
      </c>
      <c r="M18" s="9" t="s">
        <v>16</v>
      </c>
      <c r="N18" s="4">
        <f t="shared" si="2"/>
        <v>33950000</v>
      </c>
    </row>
    <row r="19" spans="1:14" x14ac:dyDescent="0.25">
      <c r="A19" s="9" t="s">
        <v>17</v>
      </c>
      <c r="B19" s="4">
        <v>32850000</v>
      </c>
      <c r="C19" s="4">
        <v>30000000</v>
      </c>
      <c r="D19" s="6">
        <f t="shared" si="0"/>
        <v>40000000</v>
      </c>
      <c r="E19" s="10">
        <v>7150000</v>
      </c>
      <c r="F19" s="4"/>
      <c r="G19" s="4"/>
      <c r="H19" s="9"/>
      <c r="I19" s="6">
        <f t="shared" si="1"/>
        <v>32850000</v>
      </c>
      <c r="M19" s="9" t="s">
        <v>17</v>
      </c>
      <c r="N19" s="4">
        <f t="shared" si="2"/>
        <v>32850000</v>
      </c>
    </row>
    <row r="20" spans="1:14" x14ac:dyDescent="0.25">
      <c r="A20" s="9" t="s">
        <v>18</v>
      </c>
      <c r="B20" s="4">
        <v>15046963</v>
      </c>
      <c r="C20" s="4">
        <v>8977813</v>
      </c>
      <c r="D20" s="6">
        <f t="shared" si="0"/>
        <v>24024776</v>
      </c>
      <c r="E20" s="10">
        <v>5500000</v>
      </c>
      <c r="F20" s="4"/>
      <c r="G20" s="4"/>
      <c r="H20" s="9"/>
      <c r="I20" s="6">
        <f t="shared" si="1"/>
        <v>18524776</v>
      </c>
      <c r="M20" s="9" t="s">
        <v>18</v>
      </c>
      <c r="N20" s="4">
        <f t="shared" si="2"/>
        <v>18524776</v>
      </c>
    </row>
    <row r="21" spans="1:14" x14ac:dyDescent="0.25">
      <c r="A21" s="9" t="s">
        <v>49</v>
      </c>
      <c r="B21" s="4">
        <v>0</v>
      </c>
      <c r="C21" s="4">
        <v>0</v>
      </c>
      <c r="D21" s="6">
        <f t="shared" si="0"/>
        <v>0</v>
      </c>
      <c r="E21" s="10">
        <v>550000</v>
      </c>
      <c r="F21" s="4"/>
      <c r="G21" s="4"/>
      <c r="H21" s="9"/>
      <c r="I21" s="6">
        <f t="shared" si="1"/>
        <v>-550000</v>
      </c>
      <c r="M21" s="9" t="s">
        <v>49</v>
      </c>
      <c r="N21" s="4">
        <f t="shared" si="2"/>
        <v>-550000</v>
      </c>
    </row>
    <row r="22" spans="1:14" x14ac:dyDescent="0.25">
      <c r="A22" s="9" t="s">
        <v>20</v>
      </c>
      <c r="B22" s="4">
        <v>0</v>
      </c>
      <c r="C22" s="4">
        <v>0</v>
      </c>
      <c r="D22" s="6">
        <f t="shared" si="0"/>
        <v>0</v>
      </c>
      <c r="E22" s="10">
        <v>5775000</v>
      </c>
      <c r="F22" s="4"/>
      <c r="G22" s="4"/>
      <c r="H22" s="9"/>
      <c r="I22" s="6">
        <f t="shared" si="1"/>
        <v>-5775000</v>
      </c>
      <c r="M22" s="9" t="s">
        <v>20</v>
      </c>
      <c r="N22" s="4">
        <f t="shared" si="2"/>
        <v>-5775000</v>
      </c>
    </row>
    <row r="23" spans="1:14" x14ac:dyDescent="0.25">
      <c r="A23" s="9" t="s">
        <v>21</v>
      </c>
      <c r="B23" s="4">
        <v>0</v>
      </c>
      <c r="C23" s="4">
        <v>531725</v>
      </c>
      <c r="D23" s="6">
        <f t="shared" si="0"/>
        <v>531725</v>
      </c>
      <c r="E23" s="10">
        <v>6050000</v>
      </c>
      <c r="F23" s="4"/>
      <c r="G23" s="4"/>
      <c r="H23" s="9"/>
      <c r="I23" s="6">
        <f t="shared" si="1"/>
        <v>-5518275</v>
      </c>
      <c r="M23" s="9" t="s">
        <v>21</v>
      </c>
      <c r="N23" s="4">
        <f t="shared" si="2"/>
        <v>-5518275</v>
      </c>
    </row>
    <row r="24" spans="1:14" x14ac:dyDescent="0.25">
      <c r="A24" s="9" t="s">
        <v>22</v>
      </c>
      <c r="B24" s="4">
        <v>15738304</v>
      </c>
      <c r="C24" s="4">
        <v>11293394</v>
      </c>
      <c r="D24" s="6">
        <f t="shared" si="0"/>
        <v>27031698</v>
      </c>
      <c r="E24" s="10">
        <v>6825000</v>
      </c>
      <c r="F24" s="4"/>
      <c r="G24" s="4"/>
      <c r="H24" s="9"/>
      <c r="I24" s="6">
        <f t="shared" si="1"/>
        <v>20206698</v>
      </c>
      <c r="M24" s="9" t="s">
        <v>22</v>
      </c>
      <c r="N24" s="4">
        <f t="shared" si="2"/>
        <v>20206698</v>
      </c>
    </row>
    <row r="25" spans="1:14" x14ac:dyDescent="0.25">
      <c r="A25" s="9" t="s">
        <v>51</v>
      </c>
      <c r="B25" s="4">
        <v>0</v>
      </c>
      <c r="C25" s="4">
        <v>0</v>
      </c>
      <c r="D25" s="6">
        <f t="shared" si="0"/>
        <v>0</v>
      </c>
      <c r="E25" s="10">
        <v>7150000</v>
      </c>
      <c r="F25" s="4"/>
      <c r="G25" s="4"/>
      <c r="H25" s="9"/>
      <c r="I25" s="6">
        <f t="shared" si="1"/>
        <v>-7150000</v>
      </c>
      <c r="M25" s="9" t="s">
        <v>51</v>
      </c>
      <c r="N25" s="4">
        <f t="shared" si="2"/>
        <v>-7150000</v>
      </c>
    </row>
  </sheetData>
  <conditionalFormatting sqref="I21 G2:G16 G18:G25 H17">
    <cfRule type="cellIs" dxfId="299" priority="1" operator="lessThan">
      <formula>0</formula>
    </cfRule>
  </conditionalFormatting>
  <conditionalFormatting sqref="D2:D25">
    <cfRule type="cellIs" dxfId="298" priority="8" operator="lessThan">
      <formula>0</formula>
    </cfRule>
  </conditionalFormatting>
  <conditionalFormatting sqref="D2:D25">
    <cfRule type="cellIs" dxfId="297" priority="7" operator="lessThan">
      <formula>0</formula>
    </cfRule>
  </conditionalFormatting>
  <conditionalFormatting sqref="D20 G20">
    <cfRule type="cellIs" dxfId="296" priority="6" operator="lessThan">
      <formula>0</formula>
    </cfRule>
  </conditionalFormatting>
  <conditionalFormatting sqref="D21 G21">
    <cfRule type="cellIs" dxfId="295" priority="5" operator="lessThan">
      <formula>0</formula>
    </cfRule>
  </conditionalFormatting>
  <conditionalFormatting sqref="I5:I25">
    <cfRule type="cellIs" dxfId="294" priority="4" operator="lessThan">
      <formula>0</formula>
    </cfRule>
  </conditionalFormatting>
  <conditionalFormatting sqref="I2:I25">
    <cfRule type="cellIs" dxfId="293" priority="3" operator="lessThan">
      <formula>0</formula>
    </cfRule>
  </conditionalFormatting>
  <conditionalFormatting sqref="I20">
    <cfRule type="cellIs" dxfId="292" priority="2" operator="less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5"/>
  <sheetViews>
    <sheetView workbookViewId="0">
      <selection sqref="A1:I25"/>
    </sheetView>
  </sheetViews>
  <sheetFormatPr defaultRowHeight="15" x14ac:dyDescent="0.25"/>
  <cols>
    <col min="1" max="1" width="17.28515625" customWidth="1"/>
    <col min="2" max="2" width="20.140625" customWidth="1"/>
    <col min="3" max="3" width="13" customWidth="1"/>
    <col min="4" max="4" width="15.85546875" customWidth="1"/>
    <col min="7" max="7" width="11.42578125" customWidth="1"/>
    <col min="9" max="9" width="23.28515625" customWidth="1"/>
  </cols>
  <sheetData>
    <row r="1" spans="1:9" s="9" customFormat="1" x14ac:dyDescent="0.25">
      <c r="A1" s="2" t="s">
        <v>24</v>
      </c>
      <c r="B1" s="3" t="s">
        <v>64</v>
      </c>
      <c r="C1" s="2" t="s">
        <v>29</v>
      </c>
      <c r="D1" s="2" t="s">
        <v>66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65</v>
      </c>
    </row>
    <row r="2" spans="1:9" x14ac:dyDescent="0.25">
      <c r="A2" s="9" t="s">
        <v>0</v>
      </c>
      <c r="B2" s="4">
        <v>11067762</v>
      </c>
      <c r="C2" s="4">
        <v>0</v>
      </c>
      <c r="D2" s="6">
        <f t="shared" ref="D2:D25" si="0">IF(B2+C2&lt;40000000, B2+C2, 40000000)</f>
        <v>11067762</v>
      </c>
      <c r="E2" s="10">
        <v>3150000</v>
      </c>
      <c r="F2" s="4"/>
      <c r="G2" s="4"/>
      <c r="H2" s="9"/>
      <c r="I2" s="6">
        <f t="shared" ref="I2:I25" si="1">D2+F2-E2-G2-H2</f>
        <v>7917762</v>
      </c>
    </row>
    <row r="3" spans="1:9" x14ac:dyDescent="0.25">
      <c r="A3" s="9" t="s">
        <v>52</v>
      </c>
      <c r="B3" s="4">
        <v>32850000</v>
      </c>
      <c r="C3" s="4">
        <v>12921355</v>
      </c>
      <c r="D3" s="6">
        <f t="shared" si="0"/>
        <v>40000000</v>
      </c>
      <c r="E3" s="10">
        <v>3850000</v>
      </c>
      <c r="F3" s="4"/>
      <c r="G3" s="4"/>
      <c r="H3" s="9"/>
      <c r="I3" s="6">
        <f t="shared" si="1"/>
        <v>36150000</v>
      </c>
    </row>
    <row r="4" spans="1:9" x14ac:dyDescent="0.25">
      <c r="A4" s="9" t="s">
        <v>2</v>
      </c>
      <c r="B4" s="4">
        <v>0</v>
      </c>
      <c r="C4" s="4">
        <v>0</v>
      </c>
      <c r="D4" s="6">
        <f t="shared" si="0"/>
        <v>0</v>
      </c>
      <c r="E4" s="10">
        <v>3675000</v>
      </c>
      <c r="F4" s="4"/>
      <c r="G4" s="4"/>
      <c r="H4" s="9"/>
      <c r="I4" s="6">
        <f t="shared" si="1"/>
        <v>-3675000</v>
      </c>
    </row>
    <row r="5" spans="1:9" x14ac:dyDescent="0.25">
      <c r="A5" s="9" t="s">
        <v>3</v>
      </c>
      <c r="B5" s="4">
        <v>0</v>
      </c>
      <c r="C5" s="4">
        <v>0</v>
      </c>
      <c r="D5" s="6">
        <f t="shared" si="0"/>
        <v>0</v>
      </c>
      <c r="E5" s="10">
        <v>3300000</v>
      </c>
      <c r="F5" s="4"/>
      <c r="G5" s="4"/>
      <c r="H5" s="9"/>
      <c r="I5" s="6">
        <f t="shared" si="1"/>
        <v>-3300000</v>
      </c>
    </row>
    <row r="6" spans="1:9" x14ac:dyDescent="0.25">
      <c r="A6" s="9" t="s">
        <v>5</v>
      </c>
      <c r="B6" s="4">
        <v>0</v>
      </c>
      <c r="C6" s="4">
        <v>0</v>
      </c>
      <c r="D6" s="6">
        <f t="shared" si="0"/>
        <v>0</v>
      </c>
      <c r="E6" s="10">
        <v>3150000</v>
      </c>
      <c r="F6" s="4"/>
      <c r="G6" s="4"/>
      <c r="H6" s="9"/>
      <c r="I6" s="6">
        <f t="shared" si="1"/>
        <v>-3150000</v>
      </c>
    </row>
    <row r="7" spans="1:9" x14ac:dyDescent="0.25">
      <c r="A7" s="9" t="s">
        <v>6</v>
      </c>
      <c r="B7" s="11">
        <v>8839073</v>
      </c>
      <c r="C7" s="4">
        <v>5624408</v>
      </c>
      <c r="D7" s="6">
        <f t="shared" si="0"/>
        <v>14463481</v>
      </c>
      <c r="E7" s="10">
        <v>3000000</v>
      </c>
      <c r="F7" s="4"/>
      <c r="G7" s="4"/>
      <c r="H7" s="9"/>
      <c r="I7" s="6">
        <f t="shared" si="1"/>
        <v>11463481</v>
      </c>
    </row>
    <row r="8" spans="1:9" x14ac:dyDescent="0.25">
      <c r="A8" s="9" t="s">
        <v>4</v>
      </c>
      <c r="B8" s="4">
        <v>0</v>
      </c>
      <c r="C8" s="4">
        <v>8899255</v>
      </c>
      <c r="D8" s="6">
        <f t="shared" si="0"/>
        <v>8899255</v>
      </c>
      <c r="E8" s="10">
        <v>3000000</v>
      </c>
      <c r="F8" s="4"/>
      <c r="G8" s="4"/>
      <c r="H8" s="9"/>
      <c r="I8" s="6">
        <f t="shared" si="1"/>
        <v>5899255</v>
      </c>
    </row>
    <row r="9" spans="1:9" x14ac:dyDescent="0.25">
      <c r="A9" s="9" t="s">
        <v>67</v>
      </c>
      <c r="B9" s="4">
        <v>0</v>
      </c>
      <c r="C9" s="4">
        <v>0</v>
      </c>
      <c r="D9" s="6">
        <f t="shared" si="0"/>
        <v>0</v>
      </c>
      <c r="E9" s="10">
        <v>0</v>
      </c>
      <c r="F9" s="4"/>
      <c r="G9" s="4"/>
      <c r="H9" s="4">
        <v>2500000</v>
      </c>
      <c r="I9" s="6">
        <f t="shared" si="1"/>
        <v>-2500000</v>
      </c>
    </row>
    <row r="10" spans="1:9" x14ac:dyDescent="0.25">
      <c r="A10" s="9" t="s">
        <v>8</v>
      </c>
      <c r="B10" s="4">
        <v>0</v>
      </c>
      <c r="C10" s="4">
        <v>0</v>
      </c>
      <c r="D10" s="6">
        <f t="shared" si="0"/>
        <v>0</v>
      </c>
      <c r="E10" s="10">
        <v>0</v>
      </c>
      <c r="F10" s="4"/>
      <c r="G10" s="4"/>
      <c r="H10" s="4">
        <v>3300000</v>
      </c>
      <c r="I10" s="6">
        <f t="shared" si="1"/>
        <v>-3300000</v>
      </c>
    </row>
    <row r="11" spans="1:9" x14ac:dyDescent="0.25">
      <c r="A11" s="9" t="s">
        <v>9</v>
      </c>
      <c r="B11" s="4">
        <v>1703658</v>
      </c>
      <c r="C11" s="4">
        <v>406055</v>
      </c>
      <c r="D11" s="6">
        <f t="shared" si="0"/>
        <v>2109713</v>
      </c>
      <c r="E11" s="10">
        <v>3000000</v>
      </c>
      <c r="F11" s="4"/>
      <c r="G11" s="4"/>
      <c r="H11" s="9"/>
      <c r="I11" s="6">
        <f t="shared" si="1"/>
        <v>-890287</v>
      </c>
    </row>
    <row r="12" spans="1:9" x14ac:dyDescent="0.25">
      <c r="A12" s="9" t="s">
        <v>10</v>
      </c>
      <c r="B12" s="4">
        <v>24385708</v>
      </c>
      <c r="C12" s="4">
        <v>26654759</v>
      </c>
      <c r="D12" s="6">
        <f t="shared" si="0"/>
        <v>40000000</v>
      </c>
      <c r="E12" s="10">
        <v>4200000</v>
      </c>
      <c r="F12" s="4"/>
      <c r="G12" s="4"/>
      <c r="H12" s="9"/>
      <c r="I12" s="6">
        <f t="shared" si="1"/>
        <v>35800000</v>
      </c>
    </row>
    <row r="13" spans="1:9" x14ac:dyDescent="0.25">
      <c r="A13" s="9" t="s">
        <v>54</v>
      </c>
      <c r="B13" s="4">
        <v>0</v>
      </c>
      <c r="C13" s="4">
        <v>0</v>
      </c>
      <c r="D13" s="6">
        <f t="shared" si="0"/>
        <v>0</v>
      </c>
      <c r="E13" s="10">
        <v>3150000</v>
      </c>
      <c r="F13" s="4"/>
      <c r="G13" s="4"/>
      <c r="H13" s="9"/>
      <c r="I13" s="6">
        <f t="shared" si="1"/>
        <v>-3150000</v>
      </c>
    </row>
    <row r="14" spans="1:9" x14ac:dyDescent="0.25">
      <c r="A14" s="9" t="s">
        <v>13</v>
      </c>
      <c r="B14" s="4">
        <v>22632527</v>
      </c>
      <c r="C14" s="4">
        <v>0</v>
      </c>
      <c r="D14" s="6">
        <f t="shared" si="0"/>
        <v>22632527</v>
      </c>
      <c r="E14" s="10">
        <v>500000</v>
      </c>
      <c r="F14" s="4"/>
      <c r="G14" s="4"/>
      <c r="H14" s="13">
        <v>4666667</v>
      </c>
      <c r="I14" s="6">
        <f t="shared" si="1"/>
        <v>17465860</v>
      </c>
    </row>
    <row r="15" spans="1:9" x14ac:dyDescent="0.25">
      <c r="A15" s="9" t="s">
        <v>11</v>
      </c>
      <c r="B15" s="4">
        <v>0</v>
      </c>
      <c r="C15" s="4">
        <v>0</v>
      </c>
      <c r="D15" s="6">
        <f t="shared" si="0"/>
        <v>0</v>
      </c>
      <c r="E15" s="10">
        <v>3150000</v>
      </c>
      <c r="F15" s="4"/>
      <c r="G15" s="4"/>
      <c r="H15" s="9"/>
      <c r="I15" s="6">
        <f t="shared" si="1"/>
        <v>-3150000</v>
      </c>
    </row>
    <row r="16" spans="1:9" x14ac:dyDescent="0.25">
      <c r="A16" s="9" t="s">
        <v>14</v>
      </c>
      <c r="B16" s="4">
        <v>7246466</v>
      </c>
      <c r="C16" s="4">
        <v>0</v>
      </c>
      <c r="D16" s="6">
        <f t="shared" si="0"/>
        <v>7246466</v>
      </c>
      <c r="E16" s="10">
        <v>3025000</v>
      </c>
      <c r="F16" s="4"/>
      <c r="G16" s="4"/>
      <c r="H16" s="9"/>
      <c r="I16" s="6">
        <f t="shared" si="1"/>
        <v>4221466</v>
      </c>
    </row>
    <row r="17" spans="1:9" x14ac:dyDescent="0.25">
      <c r="A17" s="9" t="s">
        <v>60</v>
      </c>
      <c r="B17" s="4">
        <v>34611111</v>
      </c>
      <c r="C17" s="4">
        <v>30000000</v>
      </c>
      <c r="D17" s="6">
        <f t="shared" si="0"/>
        <v>40000000</v>
      </c>
      <c r="E17" s="10">
        <v>550000</v>
      </c>
      <c r="F17" s="4"/>
      <c r="G17" s="4"/>
      <c r="H17" s="4">
        <v>4888889</v>
      </c>
      <c r="I17" s="6">
        <f>D17-E17-G17-H17</f>
        <v>34561111</v>
      </c>
    </row>
    <row r="18" spans="1:9" x14ac:dyDescent="0.25">
      <c r="A18" s="9" t="s">
        <v>16</v>
      </c>
      <c r="B18" s="4">
        <v>33950000</v>
      </c>
      <c r="C18" s="4">
        <v>6320672</v>
      </c>
      <c r="D18" s="6">
        <f t="shared" si="0"/>
        <v>40000000</v>
      </c>
      <c r="E18" s="10">
        <v>3025000</v>
      </c>
      <c r="F18" s="4"/>
      <c r="G18" s="4"/>
      <c r="H18" s="9"/>
      <c r="I18" s="6">
        <f t="shared" si="1"/>
        <v>36975000</v>
      </c>
    </row>
    <row r="19" spans="1:9" x14ac:dyDescent="0.25">
      <c r="A19" s="9" t="s">
        <v>17</v>
      </c>
      <c r="B19" s="4">
        <v>32850000</v>
      </c>
      <c r="C19" s="4">
        <v>15000000</v>
      </c>
      <c r="D19" s="6">
        <f t="shared" si="0"/>
        <v>40000000</v>
      </c>
      <c r="E19" s="10">
        <v>3850000</v>
      </c>
      <c r="F19" s="4"/>
      <c r="G19" s="4"/>
      <c r="H19" s="9"/>
      <c r="I19" s="6">
        <f t="shared" si="1"/>
        <v>36150000</v>
      </c>
    </row>
    <row r="20" spans="1:9" x14ac:dyDescent="0.25">
      <c r="A20" s="9" t="s">
        <v>18</v>
      </c>
      <c r="B20" s="4">
        <v>18524776</v>
      </c>
      <c r="C20" s="4">
        <v>0</v>
      </c>
      <c r="D20" s="6">
        <f t="shared" si="0"/>
        <v>18524776</v>
      </c>
      <c r="E20" s="10">
        <v>2750000</v>
      </c>
      <c r="F20" s="4"/>
      <c r="G20" s="4"/>
      <c r="H20" s="9"/>
      <c r="I20" s="6">
        <f t="shared" si="1"/>
        <v>15774776</v>
      </c>
    </row>
    <row r="21" spans="1:9" x14ac:dyDescent="0.25">
      <c r="A21" s="9" t="s">
        <v>41</v>
      </c>
      <c r="B21" s="4">
        <v>0</v>
      </c>
      <c r="C21" s="4">
        <v>0</v>
      </c>
      <c r="D21" s="6">
        <f t="shared" si="0"/>
        <v>0</v>
      </c>
      <c r="E21" s="10">
        <v>1925000</v>
      </c>
      <c r="F21" s="4"/>
      <c r="G21" s="4"/>
      <c r="H21" s="9"/>
      <c r="I21" s="6">
        <f t="shared" si="1"/>
        <v>-1925000</v>
      </c>
    </row>
    <row r="22" spans="1:9" x14ac:dyDescent="0.25">
      <c r="A22" s="9" t="s">
        <v>20</v>
      </c>
      <c r="B22" s="4">
        <v>0</v>
      </c>
      <c r="C22" s="4">
        <v>0</v>
      </c>
      <c r="D22" s="6">
        <f t="shared" si="0"/>
        <v>0</v>
      </c>
      <c r="E22" s="10">
        <v>3150000</v>
      </c>
      <c r="F22" s="4"/>
      <c r="G22" s="4"/>
      <c r="H22" s="9"/>
      <c r="I22" s="6">
        <f t="shared" si="1"/>
        <v>-3150000</v>
      </c>
    </row>
    <row r="23" spans="1:9" x14ac:dyDescent="0.25">
      <c r="A23" s="9" t="s">
        <v>21</v>
      </c>
      <c r="B23" s="4">
        <v>0</v>
      </c>
      <c r="C23" s="4">
        <v>3104849</v>
      </c>
      <c r="D23" s="6">
        <f t="shared" si="0"/>
        <v>3104849</v>
      </c>
      <c r="E23" s="10">
        <v>3300000</v>
      </c>
      <c r="F23" s="4"/>
      <c r="G23" s="4"/>
      <c r="H23" s="9"/>
      <c r="I23" s="6">
        <f>D23+F23-E23-G23-H23</f>
        <v>-195151</v>
      </c>
    </row>
    <row r="24" spans="1:9" x14ac:dyDescent="0.25">
      <c r="A24" s="9" t="s">
        <v>22</v>
      </c>
      <c r="B24" s="4">
        <v>20206698</v>
      </c>
      <c r="C24" s="4">
        <v>26000000</v>
      </c>
      <c r="D24" s="6">
        <f t="shared" si="0"/>
        <v>40000000</v>
      </c>
      <c r="E24" s="10">
        <v>3675000</v>
      </c>
      <c r="F24" s="4"/>
      <c r="G24" s="4"/>
      <c r="H24" s="9"/>
      <c r="I24" s="6">
        <f t="shared" si="1"/>
        <v>36325000</v>
      </c>
    </row>
    <row r="25" spans="1:9" x14ac:dyDescent="0.25">
      <c r="A25" s="9" t="s">
        <v>51</v>
      </c>
      <c r="B25" s="4">
        <v>0</v>
      </c>
      <c r="C25" s="4">
        <v>0</v>
      </c>
      <c r="D25" s="6">
        <f t="shared" si="0"/>
        <v>0</v>
      </c>
      <c r="E25" s="10">
        <v>3850000</v>
      </c>
      <c r="F25" s="4"/>
      <c r="G25" s="4"/>
      <c r="H25" s="9"/>
      <c r="I25" s="6">
        <f t="shared" si="1"/>
        <v>-3850000</v>
      </c>
    </row>
  </sheetData>
  <conditionalFormatting sqref="I21 G2:G16 G18:G25 H17">
    <cfRule type="cellIs" dxfId="291" priority="1" operator="lessThan">
      <formula>0</formula>
    </cfRule>
  </conditionalFormatting>
  <conditionalFormatting sqref="D2:D25">
    <cfRule type="cellIs" dxfId="290" priority="8" operator="lessThan">
      <formula>0</formula>
    </cfRule>
  </conditionalFormatting>
  <conditionalFormatting sqref="D2:D25">
    <cfRule type="cellIs" dxfId="289" priority="7" operator="lessThan">
      <formula>0</formula>
    </cfRule>
  </conditionalFormatting>
  <conditionalFormatting sqref="D20 G20">
    <cfRule type="cellIs" dxfId="288" priority="6" operator="lessThan">
      <formula>0</formula>
    </cfRule>
  </conditionalFormatting>
  <conditionalFormatting sqref="D21 G21">
    <cfRule type="cellIs" dxfId="287" priority="5" operator="lessThan">
      <formula>0</formula>
    </cfRule>
  </conditionalFormatting>
  <conditionalFormatting sqref="I5:I25">
    <cfRule type="cellIs" dxfId="286" priority="4" operator="lessThan">
      <formula>0</formula>
    </cfRule>
  </conditionalFormatting>
  <conditionalFormatting sqref="I2:I25">
    <cfRule type="cellIs" dxfId="285" priority="3" operator="lessThan">
      <formula>0</formula>
    </cfRule>
  </conditionalFormatting>
  <conditionalFormatting sqref="I20">
    <cfRule type="cellIs" dxfId="284" priority="2" operator="less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26"/>
  <sheetViews>
    <sheetView workbookViewId="0">
      <selection sqref="A1:I25"/>
    </sheetView>
  </sheetViews>
  <sheetFormatPr defaultRowHeight="15" x14ac:dyDescent="0.25"/>
  <cols>
    <col min="2" max="2" width="16.5703125" customWidth="1"/>
    <col min="3" max="3" width="17.85546875" customWidth="1"/>
    <col min="4" max="4" width="16.7109375" customWidth="1"/>
    <col min="5" max="5" width="22.28515625" customWidth="1"/>
    <col min="9" max="9" width="19.85546875" customWidth="1"/>
    <col min="16" max="16" width="10.140625" bestFit="1" customWidth="1"/>
  </cols>
  <sheetData>
    <row r="1" spans="1:16" x14ac:dyDescent="0.25">
      <c r="A1" s="2" t="s">
        <v>24</v>
      </c>
      <c r="B1" s="3" t="s">
        <v>65</v>
      </c>
      <c r="C1" s="2" t="s">
        <v>29</v>
      </c>
      <c r="D1" s="2" t="s">
        <v>66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65</v>
      </c>
    </row>
    <row r="2" spans="1:16" x14ac:dyDescent="0.25">
      <c r="A2" s="9" t="s">
        <v>0</v>
      </c>
      <c r="B2" s="4">
        <v>7917762</v>
      </c>
      <c r="C2" s="4">
        <v>23291943</v>
      </c>
      <c r="D2" s="6">
        <f t="shared" ref="D2:D25" si="0">IF(B2+C2&lt;40000000, B2+C2, 40000000)</f>
        <v>31209705</v>
      </c>
      <c r="E2" s="10">
        <v>3150000</v>
      </c>
      <c r="F2" s="4"/>
      <c r="G2" s="4"/>
      <c r="H2" s="9"/>
      <c r="I2" s="6">
        <f t="shared" ref="I2:I25" si="1">D2+F2-E2-G2-H2</f>
        <v>28059705</v>
      </c>
    </row>
    <row r="3" spans="1:16" x14ac:dyDescent="0.25">
      <c r="A3" s="9" t="s">
        <v>52</v>
      </c>
      <c r="B3" s="4">
        <v>36150000</v>
      </c>
      <c r="C3" s="4">
        <v>4152780</v>
      </c>
      <c r="D3" s="6">
        <f t="shared" si="0"/>
        <v>40000000</v>
      </c>
      <c r="E3" s="10">
        <v>4400000</v>
      </c>
      <c r="F3" s="4"/>
      <c r="G3" s="4"/>
      <c r="H3" s="9"/>
      <c r="I3" s="6">
        <f t="shared" si="1"/>
        <v>35600000</v>
      </c>
      <c r="O3" s="9"/>
      <c r="P3" s="6"/>
    </row>
    <row r="4" spans="1:16" x14ac:dyDescent="0.25">
      <c r="A4" s="9" t="s">
        <v>2</v>
      </c>
      <c r="B4" s="4">
        <v>0</v>
      </c>
      <c r="C4" s="4">
        <v>0</v>
      </c>
      <c r="D4" s="6">
        <f t="shared" si="0"/>
        <v>0</v>
      </c>
      <c r="E4" s="10">
        <v>4200000</v>
      </c>
      <c r="F4" s="4"/>
      <c r="G4" s="4"/>
      <c r="H4" s="9"/>
      <c r="I4" s="6">
        <f t="shared" si="1"/>
        <v>-4200000</v>
      </c>
      <c r="O4" s="9"/>
      <c r="P4" s="6"/>
    </row>
    <row r="5" spans="1:16" x14ac:dyDescent="0.25">
      <c r="A5" s="9" t="s">
        <v>3</v>
      </c>
      <c r="B5" s="4">
        <v>0</v>
      </c>
      <c r="C5" s="4">
        <v>0</v>
      </c>
      <c r="D5" s="6">
        <f t="shared" si="0"/>
        <v>0</v>
      </c>
      <c r="E5" s="10">
        <v>3300000</v>
      </c>
      <c r="F5" s="4"/>
      <c r="G5" s="4"/>
      <c r="H5" s="9"/>
      <c r="I5" s="6">
        <f t="shared" si="1"/>
        <v>-3300000</v>
      </c>
      <c r="O5" s="9"/>
      <c r="P5" s="6"/>
    </row>
    <row r="6" spans="1:16" x14ac:dyDescent="0.25">
      <c r="A6" s="9" t="s">
        <v>5</v>
      </c>
      <c r="B6" s="4">
        <v>0</v>
      </c>
      <c r="C6" s="4">
        <v>13801275</v>
      </c>
      <c r="D6" s="6">
        <f t="shared" si="0"/>
        <v>13801275</v>
      </c>
      <c r="E6" s="10">
        <v>3150000</v>
      </c>
      <c r="F6" s="4"/>
      <c r="G6" s="4"/>
      <c r="H6" s="9"/>
      <c r="I6" s="6">
        <f t="shared" si="1"/>
        <v>10651275</v>
      </c>
      <c r="O6" s="9"/>
      <c r="P6" s="6"/>
    </row>
    <row r="7" spans="1:16" x14ac:dyDescent="0.25">
      <c r="A7" s="9" t="s">
        <v>6</v>
      </c>
      <c r="B7" s="11">
        <v>20463481</v>
      </c>
      <c r="C7" s="4">
        <v>0</v>
      </c>
      <c r="D7" s="6">
        <f t="shared" si="0"/>
        <v>20463481</v>
      </c>
      <c r="E7" s="10">
        <v>3150000</v>
      </c>
      <c r="F7" s="4"/>
      <c r="G7" s="4"/>
      <c r="H7" s="9"/>
      <c r="I7" s="6">
        <f t="shared" si="1"/>
        <v>17313481</v>
      </c>
      <c r="O7" s="9"/>
      <c r="P7" s="6"/>
    </row>
    <row r="8" spans="1:16" x14ac:dyDescent="0.25">
      <c r="A8" s="9" t="s">
        <v>4</v>
      </c>
      <c r="B8" s="4">
        <v>5899255</v>
      </c>
      <c r="C8" s="4">
        <v>0</v>
      </c>
      <c r="D8" s="6">
        <f t="shared" si="0"/>
        <v>5899255</v>
      </c>
      <c r="E8" s="10">
        <v>3000000</v>
      </c>
      <c r="F8" s="4"/>
      <c r="G8" s="4"/>
      <c r="H8" s="9"/>
      <c r="I8" s="6">
        <f t="shared" si="1"/>
        <v>2899255</v>
      </c>
      <c r="O8" s="9"/>
      <c r="P8" s="6"/>
    </row>
    <row r="9" spans="1:16" x14ac:dyDescent="0.25">
      <c r="A9" s="9" t="s">
        <v>67</v>
      </c>
      <c r="B9" s="4">
        <v>0</v>
      </c>
      <c r="C9" s="4">
        <v>0</v>
      </c>
      <c r="D9" s="6">
        <f t="shared" si="0"/>
        <v>0</v>
      </c>
      <c r="E9" s="10">
        <v>0</v>
      </c>
      <c r="F9" s="4"/>
      <c r="G9" s="4"/>
      <c r="H9" s="4">
        <v>2500000</v>
      </c>
      <c r="I9" s="6">
        <f t="shared" si="1"/>
        <v>-2500000</v>
      </c>
      <c r="O9" s="9"/>
      <c r="P9" s="6"/>
    </row>
    <row r="10" spans="1:16" x14ac:dyDescent="0.25">
      <c r="A10" s="9" t="s">
        <v>8</v>
      </c>
      <c r="B10" s="4">
        <v>0</v>
      </c>
      <c r="C10" s="4">
        <v>0</v>
      </c>
      <c r="D10" s="6">
        <f t="shared" si="0"/>
        <v>0</v>
      </c>
      <c r="E10" s="10">
        <v>0</v>
      </c>
      <c r="F10" s="4"/>
      <c r="G10" s="4"/>
      <c r="H10" s="4">
        <v>3300000</v>
      </c>
      <c r="I10" s="6">
        <f t="shared" si="1"/>
        <v>-3300000</v>
      </c>
      <c r="O10" s="9"/>
      <c r="P10" s="6"/>
    </row>
    <row r="11" spans="1:16" x14ac:dyDescent="0.25">
      <c r="A11" s="9" t="s">
        <v>9</v>
      </c>
      <c r="B11" s="4">
        <v>1703658</v>
      </c>
      <c r="C11" s="4">
        <v>406055</v>
      </c>
      <c r="D11" s="6">
        <f t="shared" si="0"/>
        <v>2109713</v>
      </c>
      <c r="E11" s="10">
        <v>3000000</v>
      </c>
      <c r="F11" s="4"/>
      <c r="G11" s="4"/>
      <c r="H11" s="9"/>
      <c r="I11" s="6">
        <f t="shared" si="1"/>
        <v>-890287</v>
      </c>
      <c r="O11" s="9"/>
      <c r="P11" s="6"/>
    </row>
    <row r="12" spans="1:16" x14ac:dyDescent="0.25">
      <c r="A12" s="9" t="s">
        <v>10</v>
      </c>
      <c r="B12" s="4">
        <v>35800000</v>
      </c>
      <c r="C12" s="4">
        <v>3156964</v>
      </c>
      <c r="D12" s="6">
        <f t="shared" si="0"/>
        <v>38956964</v>
      </c>
      <c r="E12" s="10">
        <v>4800000</v>
      </c>
      <c r="F12" s="4"/>
      <c r="G12" s="4"/>
      <c r="H12" s="9"/>
      <c r="I12" s="6">
        <f t="shared" si="1"/>
        <v>34156964</v>
      </c>
      <c r="O12" s="9"/>
      <c r="P12" s="6"/>
    </row>
    <row r="13" spans="1:16" x14ac:dyDescent="0.25">
      <c r="A13" s="9" t="s">
        <v>54</v>
      </c>
      <c r="B13" s="4">
        <v>0</v>
      </c>
      <c r="C13" s="4">
        <v>0</v>
      </c>
      <c r="D13" s="6">
        <f t="shared" si="0"/>
        <v>0</v>
      </c>
      <c r="E13" s="10">
        <v>3150000</v>
      </c>
      <c r="F13" s="4"/>
      <c r="G13" s="4"/>
      <c r="H13" s="9"/>
      <c r="I13" s="6">
        <f t="shared" si="1"/>
        <v>-3150000</v>
      </c>
      <c r="O13" s="9"/>
      <c r="P13" s="6"/>
    </row>
    <row r="14" spans="1:16" x14ac:dyDescent="0.25">
      <c r="A14" s="9" t="s">
        <v>13</v>
      </c>
      <c r="B14" s="4">
        <v>17465860</v>
      </c>
      <c r="C14" s="4">
        <v>4429470</v>
      </c>
      <c r="D14" s="6">
        <f t="shared" si="0"/>
        <v>21895330</v>
      </c>
      <c r="E14" s="10">
        <v>500000</v>
      </c>
      <c r="F14" s="4"/>
      <c r="G14" s="4"/>
      <c r="H14" s="13">
        <v>4666667</v>
      </c>
      <c r="I14" s="6">
        <f t="shared" si="1"/>
        <v>16728663</v>
      </c>
      <c r="O14" s="9"/>
      <c r="P14" s="6"/>
    </row>
    <row r="15" spans="1:16" x14ac:dyDescent="0.25">
      <c r="A15" s="9" t="s">
        <v>11</v>
      </c>
      <c r="B15" s="4">
        <v>0</v>
      </c>
      <c r="C15" s="4">
        <v>15009219</v>
      </c>
      <c r="D15" s="6">
        <f t="shared" si="0"/>
        <v>15009219</v>
      </c>
      <c r="E15" s="10">
        <v>4200000</v>
      </c>
      <c r="F15" s="4"/>
      <c r="G15" s="4"/>
      <c r="H15" s="9"/>
      <c r="I15" s="6">
        <f t="shared" si="1"/>
        <v>10809219</v>
      </c>
      <c r="O15" s="9"/>
      <c r="P15" s="6"/>
    </row>
    <row r="16" spans="1:16" x14ac:dyDescent="0.25">
      <c r="A16" s="9" t="s">
        <v>14</v>
      </c>
      <c r="B16" s="4">
        <v>4211466</v>
      </c>
      <c r="C16" s="4">
        <v>17462712</v>
      </c>
      <c r="D16" s="6">
        <f t="shared" si="0"/>
        <v>21674178</v>
      </c>
      <c r="E16" s="10">
        <v>3150000</v>
      </c>
      <c r="F16" s="4"/>
      <c r="G16" s="4"/>
      <c r="H16" s="9"/>
      <c r="I16" s="6">
        <f t="shared" si="1"/>
        <v>18524178</v>
      </c>
      <c r="O16" s="9"/>
      <c r="P16" s="6"/>
    </row>
    <row r="17" spans="1:16" x14ac:dyDescent="0.25">
      <c r="A17" s="9" t="s">
        <v>60</v>
      </c>
      <c r="B17" s="4">
        <v>34561111</v>
      </c>
      <c r="C17" s="4">
        <v>30000000</v>
      </c>
      <c r="D17" s="6">
        <f t="shared" si="0"/>
        <v>40000000</v>
      </c>
      <c r="E17" s="10">
        <v>525000</v>
      </c>
      <c r="F17" s="4"/>
      <c r="G17" s="4"/>
      <c r="H17" s="4">
        <v>4888889</v>
      </c>
      <c r="I17" s="6">
        <f>D17-E17-G17-H17</f>
        <v>34586111</v>
      </c>
      <c r="O17" s="9"/>
      <c r="P17" s="6"/>
    </row>
    <row r="18" spans="1:16" x14ac:dyDescent="0.25">
      <c r="A18" s="9" t="s">
        <v>16</v>
      </c>
      <c r="B18" s="4">
        <v>36975000</v>
      </c>
      <c r="C18" s="4">
        <v>12241703</v>
      </c>
      <c r="D18" s="6">
        <f t="shared" si="0"/>
        <v>40000000</v>
      </c>
      <c r="E18" s="10">
        <v>3300000</v>
      </c>
      <c r="F18" s="4"/>
      <c r="G18" s="4"/>
      <c r="H18" s="9"/>
      <c r="I18" s="6">
        <f t="shared" si="1"/>
        <v>36700000</v>
      </c>
      <c r="O18" s="9"/>
      <c r="P18" s="6"/>
    </row>
    <row r="19" spans="1:16" x14ac:dyDescent="0.25">
      <c r="A19" s="9" t="s">
        <v>17</v>
      </c>
      <c r="B19" s="4">
        <v>36150000</v>
      </c>
      <c r="C19" s="4">
        <v>15000000</v>
      </c>
      <c r="D19" s="6">
        <f t="shared" si="0"/>
        <v>40000000</v>
      </c>
      <c r="E19" s="10">
        <v>4400000</v>
      </c>
      <c r="F19" s="4"/>
      <c r="G19" s="4"/>
      <c r="H19" s="9"/>
      <c r="I19" s="6">
        <f t="shared" si="1"/>
        <v>35600000</v>
      </c>
      <c r="O19" s="9"/>
      <c r="P19" s="6"/>
    </row>
    <row r="20" spans="1:16" x14ac:dyDescent="0.25">
      <c r="A20" s="9" t="s">
        <v>18</v>
      </c>
      <c r="B20" s="4">
        <v>15774776</v>
      </c>
      <c r="C20" s="4">
        <v>14873796</v>
      </c>
      <c r="D20" s="6">
        <f t="shared" si="0"/>
        <v>30648572</v>
      </c>
      <c r="E20" s="10">
        <v>3000000</v>
      </c>
      <c r="F20" s="4"/>
      <c r="G20" s="4"/>
      <c r="H20" s="9"/>
      <c r="I20" s="6">
        <f t="shared" si="1"/>
        <v>27648572</v>
      </c>
      <c r="O20" s="9"/>
      <c r="P20" s="6"/>
    </row>
    <row r="21" spans="1:16" x14ac:dyDescent="0.25">
      <c r="A21" s="9" t="s">
        <v>41</v>
      </c>
      <c r="B21" s="4">
        <v>0</v>
      </c>
      <c r="C21" s="4">
        <v>0</v>
      </c>
      <c r="D21" s="6">
        <f t="shared" si="0"/>
        <v>0</v>
      </c>
      <c r="E21" s="10">
        <v>1925000</v>
      </c>
      <c r="F21" s="4"/>
      <c r="G21" s="4"/>
      <c r="H21" s="9"/>
      <c r="I21" s="6">
        <f t="shared" si="1"/>
        <v>-1925000</v>
      </c>
      <c r="O21" s="9"/>
      <c r="P21" s="6"/>
    </row>
    <row r="22" spans="1:16" x14ac:dyDescent="0.25">
      <c r="A22" s="9" t="s">
        <v>20</v>
      </c>
      <c r="B22" s="4">
        <v>0</v>
      </c>
      <c r="C22" s="4">
        <v>21980561</v>
      </c>
      <c r="D22" s="6">
        <f t="shared" si="0"/>
        <v>21980561</v>
      </c>
      <c r="E22" s="10">
        <v>3150000</v>
      </c>
      <c r="F22" s="4"/>
      <c r="G22" s="4"/>
      <c r="H22" s="9"/>
      <c r="I22" s="6">
        <f t="shared" si="1"/>
        <v>18830561</v>
      </c>
      <c r="O22" s="9"/>
      <c r="P22" s="6"/>
    </row>
    <row r="23" spans="1:16" x14ac:dyDescent="0.25">
      <c r="A23" s="9" t="s">
        <v>21</v>
      </c>
      <c r="B23" s="4">
        <v>0</v>
      </c>
      <c r="C23" s="4">
        <v>15577865</v>
      </c>
      <c r="D23" s="6">
        <f t="shared" si="0"/>
        <v>15577865</v>
      </c>
      <c r="E23" s="10">
        <v>3300000</v>
      </c>
      <c r="F23" s="4"/>
      <c r="G23" s="4"/>
      <c r="H23" s="9"/>
      <c r="I23" s="6">
        <f>D23+F23-E23-G23-H23</f>
        <v>12277865</v>
      </c>
      <c r="O23" s="9"/>
      <c r="P23" s="6"/>
    </row>
    <row r="24" spans="1:16" x14ac:dyDescent="0.25">
      <c r="A24" s="9" t="s">
        <v>22</v>
      </c>
      <c r="B24" s="4">
        <v>36325000</v>
      </c>
      <c r="C24" s="4">
        <v>26000000</v>
      </c>
      <c r="D24" s="6">
        <f t="shared" si="0"/>
        <v>40000000</v>
      </c>
      <c r="E24" s="10">
        <v>4200000</v>
      </c>
      <c r="F24" s="4"/>
      <c r="G24" s="4"/>
      <c r="H24" s="9"/>
      <c r="I24" s="6">
        <f t="shared" si="1"/>
        <v>35800000</v>
      </c>
      <c r="O24" s="9"/>
      <c r="P24" s="6"/>
    </row>
    <row r="25" spans="1:16" x14ac:dyDescent="0.25">
      <c r="A25" s="9" t="s">
        <v>51</v>
      </c>
      <c r="B25" s="4">
        <v>0</v>
      </c>
      <c r="C25" s="4">
        <v>6620373</v>
      </c>
      <c r="D25" s="6">
        <f t="shared" si="0"/>
        <v>6620373</v>
      </c>
      <c r="E25" s="10">
        <v>4400000</v>
      </c>
      <c r="F25" s="4"/>
      <c r="G25" s="4"/>
      <c r="H25" s="9"/>
      <c r="I25" s="6">
        <f t="shared" si="1"/>
        <v>2220373</v>
      </c>
      <c r="O25" s="9"/>
      <c r="P25" s="6"/>
    </row>
    <row r="26" spans="1:16" x14ac:dyDescent="0.25">
      <c r="O26" s="9"/>
      <c r="P26" s="6"/>
    </row>
  </sheetData>
  <conditionalFormatting sqref="I21 G2:G16 G18:G25 H17">
    <cfRule type="cellIs" dxfId="283" priority="5" operator="lessThan">
      <formula>0</formula>
    </cfRule>
  </conditionalFormatting>
  <conditionalFormatting sqref="D2:D25">
    <cfRule type="cellIs" dxfId="282" priority="12" operator="lessThan">
      <formula>0</formula>
    </cfRule>
  </conditionalFormatting>
  <conditionalFormatting sqref="D2:D25">
    <cfRule type="cellIs" dxfId="281" priority="11" operator="lessThan">
      <formula>0</formula>
    </cfRule>
  </conditionalFormatting>
  <conditionalFormatting sqref="D20 G20">
    <cfRule type="cellIs" dxfId="280" priority="10" operator="lessThan">
      <formula>0</formula>
    </cfRule>
  </conditionalFormatting>
  <conditionalFormatting sqref="D21 G21">
    <cfRule type="cellIs" dxfId="279" priority="9" operator="lessThan">
      <formula>0</formula>
    </cfRule>
  </conditionalFormatting>
  <conditionalFormatting sqref="I5:I25">
    <cfRule type="cellIs" dxfId="278" priority="8" operator="lessThan">
      <formula>0</formula>
    </cfRule>
  </conditionalFormatting>
  <conditionalFormatting sqref="I2:I25">
    <cfRule type="cellIs" dxfId="277" priority="7" operator="lessThan">
      <formula>0</formula>
    </cfRule>
  </conditionalFormatting>
  <conditionalFormatting sqref="I20">
    <cfRule type="cellIs" dxfId="276" priority="6" operator="lessThan">
      <formula>0</formula>
    </cfRule>
  </conditionalFormatting>
  <conditionalFormatting sqref="P22">
    <cfRule type="cellIs" dxfId="275" priority="1" operator="lessThan">
      <formula>0</formula>
    </cfRule>
  </conditionalFormatting>
  <conditionalFormatting sqref="P6:P26">
    <cfRule type="cellIs" dxfId="274" priority="4" operator="lessThan">
      <formula>0</formula>
    </cfRule>
  </conditionalFormatting>
  <conditionalFormatting sqref="P3:P26">
    <cfRule type="cellIs" dxfId="273" priority="3" operator="lessThan">
      <formula>0</formula>
    </cfRule>
  </conditionalFormatting>
  <conditionalFormatting sqref="P21">
    <cfRule type="cellIs" dxfId="272" priority="2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5"/>
  <sheetViews>
    <sheetView workbookViewId="0">
      <selection activeCell="C7" sqref="A1:I25"/>
    </sheetView>
  </sheetViews>
  <sheetFormatPr defaultRowHeight="15" x14ac:dyDescent="0.25"/>
  <cols>
    <col min="1" max="1" width="14.42578125" customWidth="1"/>
    <col min="2" max="2" width="18" customWidth="1"/>
    <col min="3" max="3" width="15.85546875" customWidth="1"/>
    <col min="4" max="5" width="13.140625" customWidth="1"/>
    <col min="6" max="6" width="12.42578125" customWidth="1"/>
    <col min="7" max="7" width="11.140625" customWidth="1"/>
    <col min="8" max="8" width="16.5703125" customWidth="1"/>
    <col min="9" max="9" width="37.140625" customWidth="1"/>
  </cols>
  <sheetData>
    <row r="1" spans="1:9" x14ac:dyDescent="0.25">
      <c r="A1" s="2" t="s">
        <v>24</v>
      </c>
      <c r="B1" s="3" t="s">
        <v>69</v>
      </c>
      <c r="C1" s="2" t="s">
        <v>29</v>
      </c>
      <c r="D1" s="2" t="s">
        <v>70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68</v>
      </c>
    </row>
    <row r="2" spans="1:9" x14ac:dyDescent="0.25">
      <c r="A2" s="9" t="s">
        <v>0</v>
      </c>
      <c r="B2" s="4">
        <v>28059705</v>
      </c>
      <c r="C2" s="4">
        <v>23291943</v>
      </c>
      <c r="D2" s="6">
        <f t="shared" ref="D2:D25" si="0">IF(B2+C2&lt;40000000, B2+C2, 40000000)</f>
        <v>40000000</v>
      </c>
      <c r="E2" s="10">
        <v>4462500</v>
      </c>
      <c r="F2" s="4"/>
      <c r="G2" s="4"/>
      <c r="H2" s="9"/>
      <c r="I2" s="6">
        <f t="shared" ref="I2:I25" si="1">D2+F2-E2-G2-H2</f>
        <v>35537500</v>
      </c>
    </row>
    <row r="3" spans="1:9" x14ac:dyDescent="0.25">
      <c r="A3" s="9" t="s">
        <v>52</v>
      </c>
      <c r="B3" s="4">
        <v>35600000</v>
      </c>
      <c r="C3" s="4">
        <v>9504672</v>
      </c>
      <c r="D3" s="6">
        <f t="shared" si="0"/>
        <v>40000000</v>
      </c>
      <c r="E3" s="10">
        <v>5775000</v>
      </c>
      <c r="F3" s="4"/>
      <c r="G3" s="4"/>
      <c r="H3" s="9"/>
      <c r="I3" s="6">
        <f t="shared" si="1"/>
        <v>34225000</v>
      </c>
    </row>
    <row r="4" spans="1:9" x14ac:dyDescent="0.25">
      <c r="A4" s="9" t="s">
        <v>2</v>
      </c>
      <c r="B4" s="4">
        <v>0</v>
      </c>
      <c r="C4" s="4">
        <v>0</v>
      </c>
      <c r="D4" s="6">
        <f t="shared" si="0"/>
        <v>0</v>
      </c>
      <c r="E4" s="10">
        <v>5512500</v>
      </c>
      <c r="F4" s="4"/>
      <c r="G4" s="4"/>
      <c r="H4" s="9"/>
      <c r="I4" s="6">
        <f t="shared" si="1"/>
        <v>-5512500</v>
      </c>
    </row>
    <row r="5" spans="1:9" x14ac:dyDescent="0.25">
      <c r="A5" s="9" t="s">
        <v>3</v>
      </c>
      <c r="B5" s="4">
        <v>0</v>
      </c>
      <c r="C5" s="4">
        <v>0</v>
      </c>
      <c r="D5" s="6">
        <f t="shared" si="0"/>
        <v>0</v>
      </c>
      <c r="E5" s="10">
        <v>4675000</v>
      </c>
      <c r="F5" s="4"/>
      <c r="G5" s="4"/>
      <c r="H5" s="9"/>
      <c r="I5" s="6">
        <f t="shared" si="1"/>
        <v>-4675000</v>
      </c>
    </row>
    <row r="6" spans="1:9" x14ac:dyDescent="0.25">
      <c r="A6" s="9" t="s">
        <v>5</v>
      </c>
      <c r="B6" s="4">
        <v>10651275</v>
      </c>
      <c r="C6" s="4">
        <v>13801275</v>
      </c>
      <c r="D6" s="6">
        <f t="shared" si="0"/>
        <v>24452550</v>
      </c>
      <c r="E6" s="10">
        <v>4462500</v>
      </c>
      <c r="F6" s="4"/>
      <c r="G6" s="4"/>
      <c r="H6" s="9"/>
      <c r="I6" s="6">
        <f t="shared" si="1"/>
        <v>19990050</v>
      </c>
    </row>
    <row r="7" spans="1:9" x14ac:dyDescent="0.25">
      <c r="A7" s="9" t="s">
        <v>6</v>
      </c>
      <c r="B7" s="11">
        <v>18169982</v>
      </c>
      <c r="C7" s="4">
        <v>12764949</v>
      </c>
      <c r="D7" s="6">
        <f t="shared" si="0"/>
        <v>30934931</v>
      </c>
      <c r="E7" s="10">
        <v>3150000</v>
      </c>
      <c r="F7" s="4"/>
      <c r="G7" s="4"/>
      <c r="H7" s="9"/>
      <c r="I7" s="6">
        <f t="shared" si="1"/>
        <v>27784931</v>
      </c>
    </row>
    <row r="8" spans="1:9" x14ac:dyDescent="0.25">
      <c r="A8" s="9" t="s">
        <v>4</v>
      </c>
      <c r="B8" s="4">
        <v>2899255</v>
      </c>
      <c r="C8" s="4">
        <v>9398345</v>
      </c>
      <c r="D8" s="6">
        <f>IF(B8+C8&lt;40000000, B8+C8, 40000000)</f>
        <v>12297600</v>
      </c>
      <c r="E8" s="10">
        <v>4250000</v>
      </c>
      <c r="F8" s="4"/>
      <c r="G8" s="4"/>
      <c r="H8" s="9"/>
      <c r="I8" s="6">
        <f t="shared" si="1"/>
        <v>8047600</v>
      </c>
    </row>
    <row r="9" spans="1:9" x14ac:dyDescent="0.25">
      <c r="A9" s="9" t="s">
        <v>67</v>
      </c>
      <c r="B9" s="4">
        <v>21752498</v>
      </c>
      <c r="C9" s="4">
        <v>54333258</v>
      </c>
      <c r="D9" s="6">
        <f t="shared" si="0"/>
        <v>40000000</v>
      </c>
      <c r="E9" s="10">
        <v>0</v>
      </c>
      <c r="F9" s="4"/>
      <c r="G9" s="4"/>
      <c r="H9" s="4">
        <v>2500000</v>
      </c>
      <c r="I9" s="6">
        <f t="shared" si="1"/>
        <v>37500000</v>
      </c>
    </row>
    <row r="10" spans="1:9" x14ac:dyDescent="0.25">
      <c r="A10" s="9" t="s">
        <v>8</v>
      </c>
      <c r="B10" s="4">
        <v>0</v>
      </c>
      <c r="C10" s="4">
        <v>0</v>
      </c>
      <c r="D10" s="6">
        <f t="shared" si="0"/>
        <v>0</v>
      </c>
      <c r="E10" s="10">
        <v>0</v>
      </c>
      <c r="F10" s="4"/>
      <c r="G10" s="4"/>
      <c r="H10" s="4">
        <v>3300000</v>
      </c>
      <c r="I10" s="6">
        <f t="shared" si="1"/>
        <v>-3300000</v>
      </c>
    </row>
    <row r="11" spans="1:9" x14ac:dyDescent="0.25">
      <c r="A11" s="9" t="s">
        <v>9</v>
      </c>
      <c r="B11" s="4">
        <v>0</v>
      </c>
      <c r="C11" s="4">
        <v>406055</v>
      </c>
      <c r="D11" s="6">
        <f t="shared" si="0"/>
        <v>406055</v>
      </c>
      <c r="E11" s="10">
        <v>4250000</v>
      </c>
      <c r="F11" s="4"/>
      <c r="G11" s="4"/>
      <c r="H11" s="9"/>
      <c r="I11" s="6">
        <f t="shared" si="1"/>
        <v>-3843945</v>
      </c>
    </row>
    <row r="12" spans="1:9" x14ac:dyDescent="0.25">
      <c r="A12" s="9" t="s">
        <v>10</v>
      </c>
      <c r="B12" s="4">
        <v>34156964</v>
      </c>
      <c r="C12" s="4">
        <v>3156964</v>
      </c>
      <c r="D12" s="6">
        <f t="shared" si="0"/>
        <v>37313928</v>
      </c>
      <c r="E12" s="10">
        <v>6300000</v>
      </c>
      <c r="F12" s="4"/>
      <c r="G12" s="4"/>
      <c r="H12" s="9"/>
      <c r="I12" s="6">
        <f t="shared" si="1"/>
        <v>31013928</v>
      </c>
    </row>
    <row r="13" spans="1:9" x14ac:dyDescent="0.25">
      <c r="A13" s="9" t="s">
        <v>54</v>
      </c>
      <c r="B13" s="4">
        <v>0</v>
      </c>
      <c r="C13" s="4">
        <v>0</v>
      </c>
      <c r="D13" s="6">
        <f t="shared" si="0"/>
        <v>0</v>
      </c>
      <c r="E13" s="10">
        <v>4462500</v>
      </c>
      <c r="F13" s="4"/>
      <c r="G13" s="4"/>
      <c r="H13" s="9"/>
      <c r="I13" s="6">
        <f t="shared" si="1"/>
        <v>-4462500</v>
      </c>
    </row>
    <row r="14" spans="1:9" x14ac:dyDescent="0.25">
      <c r="A14" s="9" t="s">
        <v>13</v>
      </c>
      <c r="B14" s="4">
        <v>16728663</v>
      </c>
      <c r="C14" s="4">
        <v>3522364</v>
      </c>
      <c r="D14" s="6">
        <f t="shared" si="0"/>
        <v>20251027</v>
      </c>
      <c r="E14" s="10">
        <v>500000</v>
      </c>
      <c r="F14" s="4"/>
      <c r="G14" s="4"/>
      <c r="H14" s="13">
        <v>4666667</v>
      </c>
      <c r="I14" s="6">
        <f t="shared" si="1"/>
        <v>15084360</v>
      </c>
    </row>
    <row r="15" spans="1:9" x14ac:dyDescent="0.25">
      <c r="A15" s="9" t="s">
        <v>11</v>
      </c>
      <c r="B15" s="4">
        <v>10809219</v>
      </c>
      <c r="C15" s="4">
        <v>13085177</v>
      </c>
      <c r="D15" s="6">
        <f t="shared" si="0"/>
        <v>23894396</v>
      </c>
      <c r="E15" s="10">
        <v>5512500</v>
      </c>
      <c r="F15" s="4"/>
      <c r="G15" s="4"/>
      <c r="H15" s="9"/>
      <c r="I15" s="6">
        <f t="shared" si="1"/>
        <v>18381896</v>
      </c>
    </row>
    <row r="16" spans="1:9" x14ac:dyDescent="0.25">
      <c r="A16" s="9" t="s">
        <v>14</v>
      </c>
      <c r="B16" s="4">
        <v>28524178</v>
      </c>
      <c r="C16" s="4">
        <v>17462712</v>
      </c>
      <c r="D16" s="6">
        <f t="shared" si="0"/>
        <v>40000000</v>
      </c>
      <c r="E16" s="10">
        <v>4462500</v>
      </c>
      <c r="F16" s="4"/>
      <c r="G16" s="4"/>
      <c r="H16" s="9"/>
      <c r="I16" s="6">
        <f t="shared" si="1"/>
        <v>35537500</v>
      </c>
    </row>
    <row r="17" spans="1:9" x14ac:dyDescent="0.25">
      <c r="A17" s="9" t="s">
        <v>60</v>
      </c>
      <c r="B17" s="4">
        <v>34111111</v>
      </c>
      <c r="C17" s="4">
        <v>36622892</v>
      </c>
      <c r="D17" s="6">
        <f t="shared" si="0"/>
        <v>40000000</v>
      </c>
      <c r="E17" s="10">
        <v>525000</v>
      </c>
      <c r="F17" s="4"/>
      <c r="G17" s="4"/>
      <c r="H17" s="4">
        <v>4888889</v>
      </c>
      <c r="I17" s="6">
        <f>D17-E17-G17-H17</f>
        <v>34586111</v>
      </c>
    </row>
    <row r="18" spans="1:9" x14ac:dyDescent="0.25">
      <c r="A18" s="9" t="s">
        <v>16</v>
      </c>
      <c r="B18" s="4">
        <v>36700000</v>
      </c>
      <c r="C18" s="4">
        <v>25225455</v>
      </c>
      <c r="D18" s="6">
        <f t="shared" si="0"/>
        <v>40000000</v>
      </c>
      <c r="E18" s="10">
        <v>4675000</v>
      </c>
      <c r="F18" s="4"/>
      <c r="G18" s="4"/>
      <c r="H18" s="9"/>
      <c r="I18" s="6">
        <f t="shared" si="1"/>
        <v>35325000</v>
      </c>
    </row>
    <row r="19" spans="1:9" x14ac:dyDescent="0.25">
      <c r="A19" s="9" t="s">
        <v>17</v>
      </c>
      <c r="B19" s="4">
        <v>35600000</v>
      </c>
      <c r="C19" s="4">
        <v>26114579</v>
      </c>
      <c r="D19" s="6">
        <f t="shared" si="0"/>
        <v>40000000</v>
      </c>
      <c r="E19" s="10">
        <v>5775000</v>
      </c>
      <c r="F19" s="4"/>
      <c r="G19" s="4"/>
      <c r="H19" s="9"/>
      <c r="I19" s="6">
        <f t="shared" si="1"/>
        <v>34225000</v>
      </c>
    </row>
    <row r="20" spans="1:9" x14ac:dyDescent="0.25">
      <c r="A20" s="9" t="s">
        <v>18</v>
      </c>
      <c r="B20" s="4">
        <v>27648572</v>
      </c>
      <c r="C20" s="4">
        <v>41152298</v>
      </c>
      <c r="D20" s="6">
        <f t="shared" si="0"/>
        <v>40000000</v>
      </c>
      <c r="E20" s="10">
        <v>4250000</v>
      </c>
      <c r="F20" s="4"/>
      <c r="G20" s="4"/>
      <c r="H20" s="9"/>
      <c r="I20" s="6">
        <f t="shared" si="1"/>
        <v>35750000</v>
      </c>
    </row>
    <row r="21" spans="1:9" x14ac:dyDescent="0.25">
      <c r="A21" s="9" t="s">
        <v>41</v>
      </c>
      <c r="B21" s="4">
        <v>15106590</v>
      </c>
      <c r="C21" s="4">
        <v>0</v>
      </c>
      <c r="D21" s="6">
        <f t="shared" si="0"/>
        <v>15106590</v>
      </c>
      <c r="E21" s="10">
        <v>1925000</v>
      </c>
      <c r="F21" s="4"/>
      <c r="G21" s="4"/>
      <c r="H21" s="9"/>
      <c r="I21" s="6">
        <f t="shared" si="1"/>
        <v>13181590</v>
      </c>
    </row>
    <row r="22" spans="1:9" x14ac:dyDescent="0.25">
      <c r="A22" s="9" t="s">
        <v>20</v>
      </c>
      <c r="B22" s="4">
        <v>18830561</v>
      </c>
      <c r="C22" s="4">
        <v>18458010</v>
      </c>
      <c r="D22" s="6">
        <f t="shared" si="0"/>
        <v>37288571</v>
      </c>
      <c r="E22" s="10">
        <v>4462500</v>
      </c>
      <c r="F22" s="4"/>
      <c r="G22" s="4"/>
      <c r="H22" s="9"/>
      <c r="I22" s="6">
        <f t="shared" si="1"/>
        <v>32826071</v>
      </c>
    </row>
    <row r="23" spans="1:9" x14ac:dyDescent="0.25">
      <c r="A23" s="9" t="s">
        <v>21</v>
      </c>
      <c r="B23" s="4">
        <v>12277865</v>
      </c>
      <c r="C23" s="4">
        <v>3898474</v>
      </c>
      <c r="D23" s="6">
        <f t="shared" si="0"/>
        <v>16176339</v>
      </c>
      <c r="E23" s="10">
        <v>4675000</v>
      </c>
      <c r="F23" s="4"/>
      <c r="G23" s="4"/>
      <c r="H23" s="9"/>
      <c r="I23" s="6">
        <f>D23+F23-E23-G23-H23</f>
        <v>11501339</v>
      </c>
    </row>
    <row r="24" spans="1:9" x14ac:dyDescent="0.25">
      <c r="A24" s="9" t="s">
        <v>22</v>
      </c>
      <c r="B24" s="4">
        <v>0</v>
      </c>
      <c r="C24" s="4">
        <v>31774932</v>
      </c>
      <c r="D24" s="6">
        <f t="shared" si="0"/>
        <v>31774932</v>
      </c>
      <c r="E24" s="10">
        <v>5512500</v>
      </c>
      <c r="F24" s="4"/>
      <c r="G24" s="4"/>
      <c r="H24" s="9"/>
      <c r="I24" s="6">
        <f t="shared" si="1"/>
        <v>26262432</v>
      </c>
    </row>
    <row r="25" spans="1:9" x14ac:dyDescent="0.25">
      <c r="A25" s="9" t="s">
        <v>51</v>
      </c>
      <c r="B25" s="4">
        <v>2220373</v>
      </c>
      <c r="C25" s="4">
        <v>7094895</v>
      </c>
      <c r="D25" s="6">
        <f t="shared" si="0"/>
        <v>9315268</v>
      </c>
      <c r="E25" s="10">
        <v>5775000</v>
      </c>
      <c r="F25" s="4"/>
      <c r="G25" s="4"/>
      <c r="H25" s="9"/>
      <c r="I25" s="6">
        <f t="shared" si="1"/>
        <v>3540268</v>
      </c>
    </row>
  </sheetData>
  <conditionalFormatting sqref="I21 G2:G16 G18:G25 H17">
    <cfRule type="cellIs" dxfId="271" priority="1" operator="lessThan">
      <formula>0</formula>
    </cfRule>
  </conditionalFormatting>
  <conditionalFormatting sqref="D2:D25">
    <cfRule type="cellIs" dxfId="270" priority="8" operator="lessThan">
      <formula>0</formula>
    </cfRule>
  </conditionalFormatting>
  <conditionalFormatting sqref="D2:D25">
    <cfRule type="cellIs" dxfId="269" priority="7" operator="lessThan">
      <formula>0</formula>
    </cfRule>
  </conditionalFormatting>
  <conditionalFormatting sqref="D20 G20">
    <cfRule type="cellIs" dxfId="268" priority="6" operator="lessThan">
      <formula>0</formula>
    </cfRule>
  </conditionalFormatting>
  <conditionalFormatting sqref="D21 G21">
    <cfRule type="cellIs" dxfId="267" priority="5" operator="lessThan">
      <formula>0</formula>
    </cfRule>
  </conditionalFormatting>
  <conditionalFormatting sqref="I5:I25">
    <cfRule type="cellIs" dxfId="266" priority="4" operator="lessThan">
      <formula>0</formula>
    </cfRule>
  </conditionalFormatting>
  <conditionalFormatting sqref="I2:I25">
    <cfRule type="cellIs" dxfId="265" priority="3" operator="lessThan">
      <formula>0</formula>
    </cfRule>
  </conditionalFormatting>
  <conditionalFormatting sqref="I20">
    <cfRule type="cellIs" dxfId="264" priority="2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5"/>
  <sheetViews>
    <sheetView workbookViewId="0">
      <selection activeCell="M20" sqref="M20"/>
    </sheetView>
  </sheetViews>
  <sheetFormatPr defaultRowHeight="15" x14ac:dyDescent="0.25"/>
  <cols>
    <col min="1" max="1" width="22.5703125" customWidth="1"/>
    <col min="2" max="2" width="17.140625" customWidth="1"/>
    <col min="3" max="3" width="15.7109375" customWidth="1"/>
    <col min="4" max="4" width="24.28515625" customWidth="1"/>
    <col min="9" max="9" width="46.5703125" customWidth="1"/>
    <col min="11" max="11" width="15.42578125" customWidth="1"/>
    <col min="12" max="12" width="10.140625" bestFit="1" customWidth="1"/>
  </cols>
  <sheetData>
    <row r="1" spans="1:12" x14ac:dyDescent="0.25">
      <c r="A1" s="2" t="s">
        <v>24</v>
      </c>
      <c r="B1" s="3" t="s">
        <v>68</v>
      </c>
      <c r="C1" s="2" t="s">
        <v>29</v>
      </c>
      <c r="D1" s="2" t="s">
        <v>71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72</v>
      </c>
      <c r="L1" s="4"/>
    </row>
    <row r="2" spans="1:12" x14ac:dyDescent="0.25">
      <c r="A2" s="9" t="s">
        <v>0</v>
      </c>
      <c r="B2" s="4">
        <v>35537500</v>
      </c>
      <c r="C2" s="4">
        <v>12188748</v>
      </c>
      <c r="D2" s="6">
        <f t="shared" ref="D2:D25" si="0">IF(B2+C2&lt;40000000, B2+C2, 40000000)</f>
        <v>40000000</v>
      </c>
      <c r="E2" s="10">
        <v>4462500</v>
      </c>
      <c r="F2" s="4"/>
      <c r="G2" s="4"/>
      <c r="H2" s="9"/>
      <c r="I2" s="6">
        <f t="shared" ref="I2:I25" si="1">D2+F2-E2-G2-H2</f>
        <v>35537500</v>
      </c>
      <c r="K2" s="9"/>
      <c r="L2" s="4"/>
    </row>
    <row r="3" spans="1:12" x14ac:dyDescent="0.25">
      <c r="A3" s="9" t="s">
        <v>52</v>
      </c>
      <c r="B3" s="4">
        <v>34225000</v>
      </c>
      <c r="C3" s="4">
        <v>12186474</v>
      </c>
      <c r="D3" s="6">
        <f t="shared" si="0"/>
        <v>40000000</v>
      </c>
      <c r="E3" s="10">
        <v>5775000</v>
      </c>
      <c r="F3" s="4"/>
      <c r="G3" s="4"/>
      <c r="H3" s="9"/>
      <c r="I3" s="6">
        <f t="shared" si="1"/>
        <v>34225000</v>
      </c>
      <c r="K3" s="9"/>
      <c r="L3" s="4"/>
    </row>
    <row r="4" spans="1:12" x14ac:dyDescent="0.25">
      <c r="A4" s="9" t="s">
        <v>2</v>
      </c>
      <c r="B4" s="4">
        <v>0</v>
      </c>
      <c r="C4" s="4">
        <v>0</v>
      </c>
      <c r="D4" s="6">
        <f t="shared" si="0"/>
        <v>0</v>
      </c>
      <c r="E4" s="10">
        <v>5512500</v>
      </c>
      <c r="F4" s="4"/>
      <c r="G4" s="4"/>
      <c r="H4" s="9"/>
      <c r="I4" s="6">
        <f t="shared" si="1"/>
        <v>-5512500</v>
      </c>
      <c r="K4" s="9"/>
      <c r="L4" s="4"/>
    </row>
    <row r="5" spans="1:12" x14ac:dyDescent="0.25">
      <c r="A5" s="9" t="s">
        <v>73</v>
      </c>
      <c r="B5" s="4">
        <v>0</v>
      </c>
      <c r="C5" s="4">
        <v>0</v>
      </c>
      <c r="D5" s="6">
        <f t="shared" si="0"/>
        <v>0</v>
      </c>
      <c r="E5" s="10">
        <v>500000</v>
      </c>
      <c r="F5" s="4"/>
      <c r="G5" s="4"/>
      <c r="H5" s="9">
        <v>2400000</v>
      </c>
      <c r="I5" s="6">
        <f t="shared" si="1"/>
        <v>-2900000</v>
      </c>
      <c r="K5" s="9"/>
      <c r="L5" s="4"/>
    </row>
    <row r="6" spans="1:12" x14ac:dyDescent="0.25">
      <c r="A6" s="9" t="s">
        <v>5</v>
      </c>
      <c r="B6" s="4">
        <v>19990050</v>
      </c>
      <c r="C6" s="4">
        <v>21102851</v>
      </c>
      <c r="D6" s="6">
        <f t="shared" si="0"/>
        <v>40000000</v>
      </c>
      <c r="E6" s="10">
        <v>4462500</v>
      </c>
      <c r="F6" s="4"/>
      <c r="G6" s="4"/>
      <c r="H6" s="9"/>
      <c r="I6" s="6">
        <f t="shared" si="1"/>
        <v>35537500</v>
      </c>
      <c r="K6" s="9"/>
      <c r="L6" s="4"/>
    </row>
    <row r="7" spans="1:12" x14ac:dyDescent="0.25">
      <c r="A7" s="9" t="s">
        <v>6</v>
      </c>
      <c r="B7" s="11">
        <v>32784931</v>
      </c>
      <c r="C7" s="4">
        <v>14274208</v>
      </c>
      <c r="D7" s="6">
        <f t="shared" si="0"/>
        <v>40000000</v>
      </c>
      <c r="E7" s="10">
        <v>3150000</v>
      </c>
      <c r="F7" s="4"/>
      <c r="G7" s="4"/>
      <c r="H7" s="9"/>
      <c r="I7" s="6">
        <f t="shared" si="1"/>
        <v>36850000</v>
      </c>
      <c r="K7" s="9"/>
      <c r="L7" s="4"/>
    </row>
    <row r="8" spans="1:12" x14ac:dyDescent="0.25">
      <c r="A8" s="9" t="s">
        <v>4</v>
      </c>
      <c r="B8" s="4">
        <v>8047600</v>
      </c>
      <c r="C8" s="4">
        <v>28312603</v>
      </c>
      <c r="D8" s="6">
        <f>IF(B8+C8&lt;40000000, B8+C8, 40000000)</f>
        <v>36360203</v>
      </c>
      <c r="E8" s="10">
        <v>525000</v>
      </c>
      <c r="F8" s="4"/>
      <c r="G8" s="4"/>
      <c r="H8" s="9">
        <v>3050000</v>
      </c>
      <c r="I8" s="6">
        <f t="shared" si="1"/>
        <v>32785203</v>
      </c>
      <c r="K8" s="9"/>
      <c r="L8" s="4"/>
    </row>
    <row r="9" spans="1:12" x14ac:dyDescent="0.25">
      <c r="A9" s="9" t="s">
        <v>67</v>
      </c>
      <c r="B9" s="4">
        <v>35500000</v>
      </c>
      <c r="C9" s="4">
        <v>54333258</v>
      </c>
      <c r="D9" s="6">
        <f t="shared" si="0"/>
        <v>40000000</v>
      </c>
      <c r="E9" s="10">
        <v>500000</v>
      </c>
      <c r="F9" s="4"/>
      <c r="G9" s="4"/>
      <c r="H9" s="4">
        <v>2500000</v>
      </c>
      <c r="I9" s="6">
        <f t="shared" si="1"/>
        <v>37000000</v>
      </c>
      <c r="K9" s="9"/>
      <c r="L9" s="4"/>
    </row>
    <row r="10" spans="1:12" x14ac:dyDescent="0.25">
      <c r="A10" s="9" t="s">
        <v>8</v>
      </c>
      <c r="B10" s="4">
        <v>0</v>
      </c>
      <c r="C10" s="4">
        <v>0</v>
      </c>
      <c r="D10" s="6">
        <f t="shared" si="0"/>
        <v>0</v>
      </c>
      <c r="E10" s="10">
        <v>500000</v>
      </c>
      <c r="F10" s="4"/>
      <c r="G10" s="4"/>
      <c r="H10" s="4">
        <v>3300000</v>
      </c>
      <c r="I10" s="6">
        <f t="shared" si="1"/>
        <v>-3800000</v>
      </c>
      <c r="K10" s="9"/>
      <c r="L10" s="4"/>
    </row>
    <row r="11" spans="1:12" x14ac:dyDescent="0.25">
      <c r="A11" s="9" t="s">
        <v>9</v>
      </c>
      <c r="B11" s="4">
        <v>0</v>
      </c>
      <c r="C11" s="4">
        <v>0</v>
      </c>
      <c r="D11" s="6">
        <f t="shared" si="0"/>
        <v>0</v>
      </c>
      <c r="E11" s="10">
        <v>4250000</v>
      </c>
      <c r="F11" s="4"/>
      <c r="G11" s="4"/>
      <c r="H11" s="9"/>
      <c r="I11" s="6">
        <f t="shared" si="1"/>
        <v>-4250000</v>
      </c>
      <c r="K11" s="9"/>
      <c r="L11" s="4"/>
    </row>
    <row r="12" spans="1:12" x14ac:dyDescent="0.25">
      <c r="A12" s="9" t="s">
        <v>10</v>
      </c>
      <c r="B12" s="4">
        <v>31013928</v>
      </c>
      <c r="C12" s="4">
        <v>29909067</v>
      </c>
      <c r="D12" s="6">
        <f t="shared" si="0"/>
        <v>40000000</v>
      </c>
      <c r="E12" s="10">
        <v>6300000</v>
      </c>
      <c r="F12" s="4"/>
      <c r="G12" s="4"/>
      <c r="H12" s="9"/>
      <c r="I12" s="6">
        <f t="shared" si="1"/>
        <v>33700000</v>
      </c>
      <c r="K12" s="9"/>
      <c r="L12" s="4"/>
    </row>
    <row r="13" spans="1:12" x14ac:dyDescent="0.25">
      <c r="A13" s="9" t="s">
        <v>54</v>
      </c>
      <c r="B13" s="4">
        <v>0</v>
      </c>
      <c r="C13" s="4">
        <v>0</v>
      </c>
      <c r="D13" s="6">
        <f t="shared" si="0"/>
        <v>0</v>
      </c>
      <c r="E13" s="10">
        <v>4462500</v>
      </c>
      <c r="F13" s="4"/>
      <c r="G13" s="4"/>
      <c r="H13" s="9"/>
      <c r="I13" s="6">
        <f t="shared" si="1"/>
        <v>-4462500</v>
      </c>
      <c r="K13" s="9"/>
      <c r="L13" s="4"/>
    </row>
    <row r="14" spans="1:12" x14ac:dyDescent="0.25">
      <c r="A14" s="9" t="s">
        <v>13</v>
      </c>
      <c r="B14" s="4">
        <v>15084360</v>
      </c>
      <c r="C14" s="4">
        <v>4490372</v>
      </c>
      <c r="D14" s="6">
        <f t="shared" si="0"/>
        <v>19574732</v>
      </c>
      <c r="E14" s="10">
        <v>500000</v>
      </c>
      <c r="F14" s="4"/>
      <c r="G14" s="4"/>
      <c r="H14" s="13">
        <v>4666667</v>
      </c>
      <c r="I14" s="6">
        <f t="shared" si="1"/>
        <v>14408065</v>
      </c>
      <c r="K14" s="9"/>
      <c r="L14" s="4"/>
    </row>
    <row r="15" spans="1:12" x14ac:dyDescent="0.25">
      <c r="A15" s="9" t="s">
        <v>11</v>
      </c>
      <c r="B15" s="4">
        <v>18381896</v>
      </c>
      <c r="C15" s="4">
        <v>28000000</v>
      </c>
      <c r="D15" s="6">
        <f t="shared" si="0"/>
        <v>40000000</v>
      </c>
      <c r="E15" s="10">
        <v>5512500</v>
      </c>
      <c r="F15" s="4"/>
      <c r="G15" s="4"/>
      <c r="H15" s="9"/>
      <c r="I15" s="6">
        <f t="shared" si="1"/>
        <v>34487500</v>
      </c>
      <c r="K15" s="9"/>
      <c r="L15" s="4"/>
    </row>
    <row r="16" spans="1:12" x14ac:dyDescent="0.25">
      <c r="A16" s="9" t="s">
        <v>14</v>
      </c>
      <c r="B16" s="4">
        <v>21537500</v>
      </c>
      <c r="C16" s="4">
        <v>0</v>
      </c>
      <c r="D16" s="6">
        <f t="shared" si="0"/>
        <v>21537500</v>
      </c>
      <c r="E16" s="10">
        <v>4462500</v>
      </c>
      <c r="F16" s="4"/>
      <c r="G16" s="4"/>
      <c r="H16" s="9"/>
      <c r="I16" s="6">
        <f t="shared" si="1"/>
        <v>17075000</v>
      </c>
      <c r="K16" s="9"/>
      <c r="L16" s="4"/>
    </row>
    <row r="17" spans="1:12" x14ac:dyDescent="0.25">
      <c r="A17" s="9" t="s">
        <v>60</v>
      </c>
      <c r="B17" s="4">
        <v>34586111</v>
      </c>
      <c r="C17" s="4">
        <v>36622892</v>
      </c>
      <c r="D17" s="6">
        <f t="shared" si="0"/>
        <v>40000000</v>
      </c>
      <c r="E17" s="10">
        <v>525000</v>
      </c>
      <c r="F17" s="4"/>
      <c r="G17" s="4"/>
      <c r="H17" s="4">
        <v>4888889</v>
      </c>
      <c r="I17" s="6">
        <f>D17-E17-G17-H17</f>
        <v>34586111</v>
      </c>
      <c r="K17" s="9"/>
      <c r="L17" s="4"/>
    </row>
    <row r="18" spans="1:12" x14ac:dyDescent="0.25">
      <c r="A18" s="9" t="s">
        <v>16</v>
      </c>
      <c r="B18" s="4">
        <v>35325000</v>
      </c>
      <c r="C18" s="4">
        <v>6500000</v>
      </c>
      <c r="D18" s="6">
        <f t="shared" si="0"/>
        <v>40000000</v>
      </c>
      <c r="E18" s="10">
        <v>4675000</v>
      </c>
      <c r="F18" s="4"/>
      <c r="G18" s="4"/>
      <c r="H18" s="9"/>
      <c r="I18" s="6">
        <f t="shared" si="1"/>
        <v>35325000</v>
      </c>
      <c r="K18" s="9"/>
      <c r="L18" s="4"/>
    </row>
    <row r="19" spans="1:12" x14ac:dyDescent="0.25">
      <c r="A19" s="9" t="s">
        <v>17</v>
      </c>
      <c r="B19" s="4">
        <v>34225000</v>
      </c>
      <c r="C19" s="4">
        <v>0</v>
      </c>
      <c r="D19" s="6">
        <f t="shared" si="0"/>
        <v>34225000</v>
      </c>
      <c r="E19" s="10">
        <v>5775000</v>
      </c>
      <c r="F19" s="4"/>
      <c r="G19" s="4"/>
      <c r="H19" s="9"/>
      <c r="I19" s="6">
        <f t="shared" si="1"/>
        <v>28450000</v>
      </c>
      <c r="K19" s="9"/>
      <c r="L19" s="4"/>
    </row>
    <row r="20" spans="1:12" x14ac:dyDescent="0.25">
      <c r="A20" s="9" t="s">
        <v>18</v>
      </c>
      <c r="B20" s="4">
        <v>35750000</v>
      </c>
      <c r="C20" s="4">
        <v>0</v>
      </c>
      <c r="D20" s="6">
        <f t="shared" si="0"/>
        <v>35750000</v>
      </c>
      <c r="E20" s="10">
        <v>4250000</v>
      </c>
      <c r="F20" s="4"/>
      <c r="G20" s="4"/>
      <c r="H20" s="9"/>
      <c r="I20" s="6">
        <f t="shared" si="1"/>
        <v>31500000</v>
      </c>
      <c r="K20" s="9"/>
      <c r="L20" s="4"/>
    </row>
    <row r="21" spans="1:12" x14ac:dyDescent="0.25">
      <c r="A21" s="9" t="s">
        <v>41</v>
      </c>
      <c r="B21" s="4">
        <v>13181590</v>
      </c>
      <c r="C21" s="4">
        <v>0</v>
      </c>
      <c r="D21" s="6">
        <f t="shared" si="0"/>
        <v>13181590</v>
      </c>
      <c r="E21" s="10">
        <v>1925000</v>
      </c>
      <c r="F21" s="4"/>
      <c r="G21" s="4"/>
      <c r="H21" s="9"/>
      <c r="I21" s="6">
        <f t="shared" si="1"/>
        <v>11256590</v>
      </c>
      <c r="K21" s="9"/>
      <c r="L21" s="4"/>
    </row>
    <row r="22" spans="1:12" x14ac:dyDescent="0.25">
      <c r="A22" s="9" t="s">
        <v>20</v>
      </c>
      <c r="B22" s="4">
        <v>32826071</v>
      </c>
      <c r="C22" s="4">
        <v>20000000</v>
      </c>
      <c r="D22" s="6">
        <f t="shared" si="0"/>
        <v>40000000</v>
      </c>
      <c r="E22" s="10">
        <v>4462500</v>
      </c>
      <c r="F22" s="4"/>
      <c r="G22" s="4"/>
      <c r="H22" s="9"/>
      <c r="I22" s="6">
        <f t="shared" si="1"/>
        <v>35537500</v>
      </c>
      <c r="K22" s="9"/>
      <c r="L22" s="4"/>
    </row>
    <row r="23" spans="1:12" x14ac:dyDescent="0.25">
      <c r="A23" s="9" t="s">
        <v>21</v>
      </c>
      <c r="B23" s="4">
        <v>11501339</v>
      </c>
      <c r="C23" s="4">
        <v>0</v>
      </c>
      <c r="D23" s="6">
        <f t="shared" si="0"/>
        <v>11501339</v>
      </c>
      <c r="E23" s="10">
        <v>4675000</v>
      </c>
      <c r="F23" s="4"/>
      <c r="G23" s="4"/>
      <c r="H23" s="9"/>
      <c r="I23" s="6">
        <f>D23+F23-E23-G23-H23</f>
        <v>6826339</v>
      </c>
      <c r="K23" s="9"/>
      <c r="L23" s="4"/>
    </row>
    <row r="24" spans="1:12" x14ac:dyDescent="0.25">
      <c r="A24" s="9" t="s">
        <v>22</v>
      </c>
      <c r="B24" s="4">
        <v>26262432</v>
      </c>
      <c r="C24" s="4">
        <v>47000000</v>
      </c>
      <c r="D24" s="6">
        <f t="shared" si="0"/>
        <v>40000000</v>
      </c>
      <c r="E24" s="10">
        <v>1650000</v>
      </c>
      <c r="F24" s="4"/>
      <c r="G24" s="4"/>
      <c r="H24" s="9">
        <v>620000</v>
      </c>
      <c r="I24" s="6">
        <f t="shared" si="1"/>
        <v>37730000</v>
      </c>
      <c r="K24" s="9"/>
      <c r="L24" s="4"/>
    </row>
    <row r="25" spans="1:12" x14ac:dyDescent="0.25">
      <c r="A25" s="9" t="s">
        <v>51</v>
      </c>
      <c r="B25" s="4">
        <v>3540268</v>
      </c>
      <c r="C25" s="4">
        <v>16361769</v>
      </c>
      <c r="D25" s="6">
        <f t="shared" si="0"/>
        <v>19902037</v>
      </c>
      <c r="E25" s="10">
        <v>5775000</v>
      </c>
      <c r="F25" s="4"/>
      <c r="G25" s="4"/>
      <c r="H25" s="9"/>
      <c r="I25" s="6">
        <f t="shared" si="1"/>
        <v>14127037</v>
      </c>
    </row>
  </sheetData>
  <conditionalFormatting sqref="I21 G2:G16 G18:G25 H17">
    <cfRule type="cellIs" dxfId="263" priority="1" operator="lessThan">
      <formula>0</formula>
    </cfRule>
  </conditionalFormatting>
  <conditionalFormatting sqref="D2:D25">
    <cfRule type="cellIs" dxfId="262" priority="8" operator="lessThan">
      <formula>0</formula>
    </cfRule>
  </conditionalFormatting>
  <conditionalFormatting sqref="D2:D25">
    <cfRule type="cellIs" dxfId="261" priority="7" operator="lessThan">
      <formula>0</formula>
    </cfRule>
  </conditionalFormatting>
  <conditionalFormatting sqref="D20 G20">
    <cfRule type="cellIs" dxfId="260" priority="6" operator="lessThan">
      <formula>0</formula>
    </cfRule>
  </conditionalFormatting>
  <conditionalFormatting sqref="D21 G21">
    <cfRule type="cellIs" dxfId="259" priority="5" operator="lessThan">
      <formula>0</formula>
    </cfRule>
  </conditionalFormatting>
  <conditionalFormatting sqref="I5:I25">
    <cfRule type="cellIs" dxfId="258" priority="4" operator="lessThan">
      <formula>0</formula>
    </cfRule>
  </conditionalFormatting>
  <conditionalFormatting sqref="I2:I25">
    <cfRule type="cellIs" dxfId="257" priority="3" operator="lessThan">
      <formula>0</formula>
    </cfRule>
  </conditionalFormatting>
  <conditionalFormatting sqref="I20">
    <cfRule type="cellIs" dxfId="256" priority="2" operator="less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5"/>
  <sheetViews>
    <sheetView workbookViewId="0">
      <selection activeCell="L2" sqref="L2:M25"/>
    </sheetView>
  </sheetViews>
  <sheetFormatPr defaultRowHeight="15" x14ac:dyDescent="0.25"/>
  <cols>
    <col min="1" max="1" width="32.140625" customWidth="1"/>
    <col min="2" max="2" width="29.85546875" customWidth="1"/>
    <col min="3" max="3" width="19.140625" customWidth="1"/>
    <col min="4" max="4" width="16.7109375" customWidth="1"/>
    <col min="9" max="9" width="22.42578125" customWidth="1"/>
    <col min="12" max="12" width="13.5703125" customWidth="1"/>
    <col min="13" max="13" width="17.5703125" customWidth="1"/>
  </cols>
  <sheetData>
    <row r="1" spans="1:13" x14ac:dyDescent="0.25">
      <c r="A1" s="2" t="s">
        <v>24</v>
      </c>
      <c r="B1" s="3" t="s">
        <v>72</v>
      </c>
      <c r="C1" s="2" t="s">
        <v>29</v>
      </c>
      <c r="D1" s="2" t="s">
        <v>74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75</v>
      </c>
    </row>
    <row r="2" spans="1:13" x14ac:dyDescent="0.25">
      <c r="A2" s="9" t="s">
        <v>0</v>
      </c>
      <c r="B2" s="4">
        <v>35537500</v>
      </c>
      <c r="C2" s="4">
        <v>8560000</v>
      </c>
      <c r="D2" s="6">
        <f t="shared" ref="D2:D25" si="0">IF(B2+C2&lt;40000000, B2+C2, 40000000)</f>
        <v>40000000</v>
      </c>
      <c r="E2" s="10">
        <v>4462500</v>
      </c>
      <c r="F2" s="4"/>
      <c r="G2" s="4"/>
      <c r="H2" s="9"/>
      <c r="I2" s="6">
        <f t="shared" ref="I2:I25" si="1">D2+F2-E2-G2-H2</f>
        <v>35537500</v>
      </c>
      <c r="L2" s="9"/>
      <c r="M2" s="4"/>
    </row>
    <row r="3" spans="1:13" x14ac:dyDescent="0.25">
      <c r="A3" s="9" t="s">
        <v>52</v>
      </c>
      <c r="B3" s="4">
        <v>34225000</v>
      </c>
      <c r="C3" s="4">
        <v>12186474</v>
      </c>
      <c r="D3" s="6">
        <f t="shared" si="0"/>
        <v>40000000</v>
      </c>
      <c r="E3" s="10">
        <v>5775000</v>
      </c>
      <c r="F3" s="4"/>
      <c r="G3" s="4"/>
      <c r="H3" s="9"/>
      <c r="I3" s="6">
        <f t="shared" si="1"/>
        <v>34225000</v>
      </c>
      <c r="L3" s="9"/>
      <c r="M3" s="4"/>
    </row>
    <row r="4" spans="1:13" x14ac:dyDescent="0.25">
      <c r="A4" s="9" t="s">
        <v>2</v>
      </c>
      <c r="B4" s="4">
        <v>0</v>
      </c>
      <c r="C4" s="4">
        <v>0</v>
      </c>
      <c r="D4" s="6">
        <f t="shared" si="0"/>
        <v>0</v>
      </c>
      <c r="E4" s="10">
        <v>5512500</v>
      </c>
      <c r="F4" s="4"/>
      <c r="G4" s="4"/>
      <c r="H4" s="9"/>
      <c r="I4" s="6">
        <f t="shared" si="1"/>
        <v>-5512500</v>
      </c>
      <c r="L4" s="9"/>
      <c r="M4" s="4"/>
    </row>
    <row r="5" spans="1:13" x14ac:dyDescent="0.25">
      <c r="A5" s="9" t="s">
        <v>73</v>
      </c>
      <c r="B5" s="4">
        <v>0</v>
      </c>
      <c r="C5" s="4">
        <v>0</v>
      </c>
      <c r="D5" s="6">
        <f t="shared" si="0"/>
        <v>0</v>
      </c>
      <c r="E5" s="10">
        <v>500000</v>
      </c>
      <c r="F5" s="4"/>
      <c r="G5" s="4"/>
      <c r="H5" s="9">
        <v>2400000</v>
      </c>
      <c r="I5" s="6">
        <f t="shared" si="1"/>
        <v>-2900000</v>
      </c>
      <c r="L5" s="9"/>
      <c r="M5" s="4"/>
    </row>
    <row r="6" spans="1:13" x14ac:dyDescent="0.25">
      <c r="A6" s="9" t="s">
        <v>5</v>
      </c>
      <c r="B6" s="4">
        <v>35537500</v>
      </c>
      <c r="C6" s="4">
        <v>0</v>
      </c>
      <c r="D6" s="6">
        <f t="shared" si="0"/>
        <v>35537500</v>
      </c>
      <c r="E6" s="10">
        <v>4462500</v>
      </c>
      <c r="F6" s="4"/>
      <c r="G6" s="4"/>
      <c r="H6" s="9"/>
      <c r="I6" s="6">
        <f t="shared" si="1"/>
        <v>31075000</v>
      </c>
      <c r="L6" s="9"/>
      <c r="M6" s="4"/>
    </row>
    <row r="7" spans="1:13" x14ac:dyDescent="0.25">
      <c r="A7" s="9" t="s">
        <v>6</v>
      </c>
      <c r="B7" s="11">
        <v>32784931</v>
      </c>
      <c r="C7" s="4">
        <v>0</v>
      </c>
      <c r="D7" s="6">
        <f t="shared" si="0"/>
        <v>32784931</v>
      </c>
      <c r="E7" s="10">
        <v>3150000</v>
      </c>
      <c r="F7" s="4"/>
      <c r="G7" s="4"/>
      <c r="H7" s="9"/>
      <c r="I7" s="6">
        <f t="shared" si="1"/>
        <v>29634931</v>
      </c>
      <c r="L7" s="9"/>
      <c r="M7" s="4"/>
    </row>
    <row r="8" spans="1:13" x14ac:dyDescent="0.25">
      <c r="A8" s="9" t="s">
        <v>4</v>
      </c>
      <c r="B8" s="4">
        <v>32785203</v>
      </c>
      <c r="C8" s="4">
        <v>22559298</v>
      </c>
      <c r="D8" s="6">
        <f>IF(B8+C8&lt;40000000, B8+C8, 40000000)</f>
        <v>40000000</v>
      </c>
      <c r="E8" s="10">
        <v>525000</v>
      </c>
      <c r="F8" s="4"/>
      <c r="G8" s="4"/>
      <c r="H8" s="9">
        <v>3050000</v>
      </c>
      <c r="I8" s="6">
        <f t="shared" si="1"/>
        <v>36425000</v>
      </c>
      <c r="L8" s="9"/>
      <c r="M8" s="4"/>
    </row>
    <row r="9" spans="1:13" x14ac:dyDescent="0.25">
      <c r="A9" s="9" t="s">
        <v>67</v>
      </c>
      <c r="B9" s="4">
        <v>37000000</v>
      </c>
      <c r="C9" s="4">
        <v>54333258</v>
      </c>
      <c r="D9" s="6">
        <f t="shared" si="0"/>
        <v>40000000</v>
      </c>
      <c r="E9" s="10">
        <v>500000</v>
      </c>
      <c r="F9" s="4"/>
      <c r="G9" s="4"/>
      <c r="H9" s="4">
        <v>2500000</v>
      </c>
      <c r="I9" s="6">
        <f t="shared" si="1"/>
        <v>37000000</v>
      </c>
      <c r="L9" s="9"/>
      <c r="M9" s="4"/>
    </row>
    <row r="10" spans="1:13" x14ac:dyDescent="0.25">
      <c r="A10" s="9" t="s">
        <v>8</v>
      </c>
      <c r="B10" s="4">
        <v>0</v>
      </c>
      <c r="C10" s="4">
        <v>0</v>
      </c>
      <c r="D10" s="6">
        <f t="shared" si="0"/>
        <v>0</v>
      </c>
      <c r="E10" s="10">
        <v>500000</v>
      </c>
      <c r="F10" s="4"/>
      <c r="G10" s="4"/>
      <c r="H10" s="4">
        <v>3300000</v>
      </c>
      <c r="I10" s="6">
        <f t="shared" si="1"/>
        <v>-3800000</v>
      </c>
      <c r="L10" s="9"/>
      <c r="M10" s="4"/>
    </row>
    <row r="11" spans="1:13" x14ac:dyDescent="0.25">
      <c r="A11" s="9" t="s">
        <v>9</v>
      </c>
      <c r="B11" s="4">
        <v>0</v>
      </c>
      <c r="C11" s="4">
        <v>0</v>
      </c>
      <c r="D11" s="6">
        <f t="shared" si="0"/>
        <v>0</v>
      </c>
      <c r="E11" s="10">
        <v>4250000</v>
      </c>
      <c r="F11" s="4"/>
      <c r="G11" s="4"/>
      <c r="H11" s="9"/>
      <c r="I11" s="6">
        <f t="shared" si="1"/>
        <v>-4250000</v>
      </c>
      <c r="L11" s="9"/>
      <c r="M11" s="4"/>
    </row>
    <row r="12" spans="1:13" x14ac:dyDescent="0.25">
      <c r="A12" s="9" t="s">
        <v>10</v>
      </c>
      <c r="B12" s="4">
        <v>33700000</v>
      </c>
      <c r="C12" s="4">
        <v>29909067</v>
      </c>
      <c r="D12" s="6">
        <f t="shared" si="0"/>
        <v>40000000</v>
      </c>
      <c r="E12" s="10">
        <v>6300000</v>
      </c>
      <c r="F12" s="4"/>
      <c r="G12" s="4"/>
      <c r="H12" s="9"/>
      <c r="I12" s="6">
        <f t="shared" si="1"/>
        <v>33700000</v>
      </c>
      <c r="L12" s="9"/>
      <c r="M12" s="4"/>
    </row>
    <row r="13" spans="1:13" x14ac:dyDescent="0.25">
      <c r="A13" s="9" t="s">
        <v>54</v>
      </c>
      <c r="B13" s="4">
        <v>0</v>
      </c>
      <c r="C13" s="4">
        <v>0</v>
      </c>
      <c r="D13" s="6">
        <f t="shared" si="0"/>
        <v>0</v>
      </c>
      <c r="E13" s="10">
        <v>4462500</v>
      </c>
      <c r="F13" s="4"/>
      <c r="G13" s="4"/>
      <c r="H13" s="9"/>
      <c r="I13" s="6">
        <f t="shared" si="1"/>
        <v>-4462500</v>
      </c>
      <c r="L13" s="9"/>
      <c r="M13" s="4"/>
    </row>
    <row r="14" spans="1:13" x14ac:dyDescent="0.25">
      <c r="A14" s="9" t="s">
        <v>13</v>
      </c>
      <c r="B14" s="4">
        <v>14408065</v>
      </c>
      <c r="C14" s="4">
        <v>0</v>
      </c>
      <c r="D14" s="6">
        <f t="shared" si="0"/>
        <v>14408065</v>
      </c>
      <c r="E14" s="10">
        <v>500000</v>
      </c>
      <c r="F14" s="4"/>
      <c r="G14" s="4"/>
      <c r="H14" s="13">
        <v>4666667</v>
      </c>
      <c r="I14" s="6">
        <f t="shared" si="1"/>
        <v>9241398</v>
      </c>
      <c r="L14" s="9"/>
      <c r="M14" s="4"/>
    </row>
    <row r="15" spans="1:13" x14ac:dyDescent="0.25">
      <c r="A15" s="9" t="s">
        <v>11</v>
      </c>
      <c r="B15" s="4">
        <v>34487500</v>
      </c>
      <c r="C15" s="4">
        <v>28000000</v>
      </c>
      <c r="D15" s="6">
        <f t="shared" si="0"/>
        <v>40000000</v>
      </c>
      <c r="E15" s="10">
        <v>5512500</v>
      </c>
      <c r="F15" s="4"/>
      <c r="G15" s="4"/>
      <c r="H15" s="9"/>
      <c r="I15" s="6">
        <f t="shared" si="1"/>
        <v>34487500</v>
      </c>
      <c r="L15" s="9"/>
      <c r="M15" s="4"/>
    </row>
    <row r="16" spans="1:13" x14ac:dyDescent="0.25">
      <c r="A16" s="9" t="s">
        <v>14</v>
      </c>
      <c r="B16" s="4">
        <v>17075000</v>
      </c>
      <c r="C16" s="4">
        <v>0</v>
      </c>
      <c r="D16" s="6">
        <f t="shared" si="0"/>
        <v>17075000</v>
      </c>
      <c r="E16" s="10">
        <v>4462500</v>
      </c>
      <c r="F16" s="4"/>
      <c r="G16" s="4"/>
      <c r="H16" s="9"/>
      <c r="I16" s="6">
        <f t="shared" si="1"/>
        <v>12612500</v>
      </c>
      <c r="L16" s="9"/>
      <c r="M16" s="4"/>
    </row>
    <row r="17" spans="1:13" x14ac:dyDescent="0.25">
      <c r="A17" s="9" t="s">
        <v>60</v>
      </c>
      <c r="B17" s="4">
        <v>34586111</v>
      </c>
      <c r="C17" s="4">
        <v>36622892</v>
      </c>
      <c r="D17" s="6">
        <f t="shared" si="0"/>
        <v>40000000</v>
      </c>
      <c r="E17" s="10">
        <v>525000</v>
      </c>
      <c r="F17" s="4"/>
      <c r="G17" s="4"/>
      <c r="H17" s="4">
        <v>4888889</v>
      </c>
      <c r="I17" s="6">
        <f>D17-E17-G17-H17</f>
        <v>34586111</v>
      </c>
      <c r="L17" s="9"/>
      <c r="M17" s="4"/>
    </row>
    <row r="18" spans="1:13" x14ac:dyDescent="0.25">
      <c r="A18" s="9" t="s">
        <v>16</v>
      </c>
      <c r="B18" s="4">
        <v>35325000</v>
      </c>
      <c r="C18" s="4">
        <v>12500000</v>
      </c>
      <c r="D18" s="6">
        <f t="shared" si="0"/>
        <v>40000000</v>
      </c>
      <c r="E18" s="10">
        <v>4675000</v>
      </c>
      <c r="F18" s="4"/>
      <c r="G18" s="4"/>
      <c r="H18" s="9"/>
      <c r="I18" s="6">
        <f t="shared" si="1"/>
        <v>35325000</v>
      </c>
      <c r="L18" s="9"/>
      <c r="M18" s="4"/>
    </row>
    <row r="19" spans="1:13" x14ac:dyDescent="0.25">
      <c r="A19" s="9" t="s">
        <v>17</v>
      </c>
      <c r="B19" s="4">
        <v>28450000</v>
      </c>
      <c r="C19" s="4">
        <v>28450000</v>
      </c>
      <c r="D19" s="6">
        <f t="shared" si="0"/>
        <v>40000000</v>
      </c>
      <c r="E19" s="10">
        <v>5775000</v>
      </c>
      <c r="F19" s="4"/>
      <c r="G19" s="4"/>
      <c r="H19" s="9"/>
      <c r="I19" s="6">
        <f t="shared" si="1"/>
        <v>34225000</v>
      </c>
      <c r="L19" s="9"/>
      <c r="M19" s="4"/>
    </row>
    <row r="20" spans="1:13" x14ac:dyDescent="0.25">
      <c r="A20" s="9" t="s">
        <v>18</v>
      </c>
      <c r="B20" s="4">
        <v>31500000</v>
      </c>
      <c r="C20" s="4">
        <v>7356332</v>
      </c>
      <c r="D20" s="6">
        <f t="shared" si="0"/>
        <v>38856332</v>
      </c>
      <c r="E20" s="10">
        <v>4250000</v>
      </c>
      <c r="F20" s="4"/>
      <c r="G20" s="4"/>
      <c r="H20" s="9"/>
      <c r="I20" s="6">
        <f t="shared" si="1"/>
        <v>34606332</v>
      </c>
      <c r="L20" s="9"/>
      <c r="M20" s="4"/>
    </row>
    <row r="21" spans="1:13" x14ac:dyDescent="0.25">
      <c r="A21" s="9" t="s">
        <v>41</v>
      </c>
      <c r="B21" s="4">
        <v>11256590</v>
      </c>
      <c r="C21" s="4">
        <v>5478522</v>
      </c>
      <c r="D21" s="6">
        <f t="shared" si="0"/>
        <v>16735112</v>
      </c>
      <c r="E21" s="10">
        <v>1925000</v>
      </c>
      <c r="F21" s="4"/>
      <c r="G21" s="4"/>
      <c r="H21" s="9"/>
      <c r="I21" s="6">
        <f t="shared" si="1"/>
        <v>14810112</v>
      </c>
      <c r="L21" s="9"/>
      <c r="M21" s="4"/>
    </row>
    <row r="22" spans="1:13" x14ac:dyDescent="0.25">
      <c r="A22" s="9" t="s">
        <v>20</v>
      </c>
      <c r="B22" s="4">
        <v>35537500</v>
      </c>
      <c r="C22" s="4">
        <v>11608131</v>
      </c>
      <c r="D22" s="6">
        <f t="shared" si="0"/>
        <v>40000000</v>
      </c>
      <c r="E22" s="10">
        <v>4462500</v>
      </c>
      <c r="F22" s="4"/>
      <c r="G22" s="4"/>
      <c r="H22" s="9"/>
      <c r="I22" s="6">
        <f t="shared" si="1"/>
        <v>35537500</v>
      </c>
      <c r="L22" s="9"/>
      <c r="M22" s="4"/>
    </row>
    <row r="23" spans="1:13" x14ac:dyDescent="0.25">
      <c r="A23" s="9" t="s">
        <v>21</v>
      </c>
      <c r="B23" s="4">
        <v>6826339</v>
      </c>
      <c r="C23" s="4">
        <v>0</v>
      </c>
      <c r="D23" s="6">
        <f t="shared" si="0"/>
        <v>6826339</v>
      </c>
      <c r="E23" s="10">
        <v>4675000</v>
      </c>
      <c r="F23" s="4"/>
      <c r="G23" s="4"/>
      <c r="H23" s="9"/>
      <c r="I23" s="6">
        <f>D23+F23-E23-G23-H23</f>
        <v>2151339</v>
      </c>
      <c r="L23" s="9"/>
      <c r="M23" s="4"/>
    </row>
    <row r="24" spans="1:13" x14ac:dyDescent="0.25">
      <c r="A24" s="9" t="s">
        <v>22</v>
      </c>
      <c r="B24" s="4">
        <v>26262432</v>
      </c>
      <c r="C24" s="4">
        <v>0</v>
      </c>
      <c r="D24" s="6">
        <f t="shared" si="0"/>
        <v>26262432</v>
      </c>
      <c r="E24" s="10">
        <v>1650000</v>
      </c>
      <c r="F24" s="4"/>
      <c r="G24" s="4"/>
      <c r="H24" s="9">
        <v>620000</v>
      </c>
      <c r="I24" s="6">
        <f t="shared" si="1"/>
        <v>23992432</v>
      </c>
      <c r="L24" s="9"/>
      <c r="M24" s="4"/>
    </row>
    <row r="25" spans="1:13" x14ac:dyDescent="0.25">
      <c r="A25" s="9" t="s">
        <v>51</v>
      </c>
      <c r="B25" s="4">
        <v>14127037</v>
      </c>
      <c r="C25" s="4">
        <v>10879821</v>
      </c>
      <c r="D25" s="6">
        <f t="shared" si="0"/>
        <v>25006858</v>
      </c>
      <c r="E25" s="10">
        <v>5775000</v>
      </c>
      <c r="F25" s="4"/>
      <c r="G25" s="4"/>
      <c r="H25" s="9"/>
      <c r="I25" s="6">
        <f t="shared" si="1"/>
        <v>19231858</v>
      </c>
      <c r="L25" s="9"/>
      <c r="M25" s="4"/>
    </row>
  </sheetData>
  <conditionalFormatting sqref="I21 G2:G16 G18:G25 H17">
    <cfRule type="cellIs" dxfId="255" priority="1" operator="lessThan">
      <formula>0</formula>
    </cfRule>
  </conditionalFormatting>
  <conditionalFormatting sqref="D2:D25">
    <cfRule type="cellIs" dxfId="254" priority="8" operator="lessThan">
      <formula>0</formula>
    </cfRule>
  </conditionalFormatting>
  <conditionalFormatting sqref="D2:D25">
    <cfRule type="cellIs" dxfId="253" priority="7" operator="lessThan">
      <formula>0</formula>
    </cfRule>
  </conditionalFormatting>
  <conditionalFormatting sqref="D20 G20">
    <cfRule type="cellIs" dxfId="252" priority="6" operator="lessThan">
      <formula>0</formula>
    </cfRule>
  </conditionalFormatting>
  <conditionalFormatting sqref="D21 G21">
    <cfRule type="cellIs" dxfId="251" priority="5" operator="lessThan">
      <formula>0</formula>
    </cfRule>
  </conditionalFormatting>
  <conditionalFormatting sqref="I5:I25">
    <cfRule type="cellIs" dxfId="250" priority="4" operator="lessThan">
      <formula>0</formula>
    </cfRule>
  </conditionalFormatting>
  <conditionalFormatting sqref="I2:I25">
    <cfRule type="cellIs" dxfId="249" priority="3" operator="lessThan">
      <formula>0</formula>
    </cfRule>
  </conditionalFormatting>
  <conditionalFormatting sqref="I20">
    <cfRule type="cellIs" dxfId="248" priority="2" operator="less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5"/>
  <sheetViews>
    <sheetView workbookViewId="0">
      <selection activeCell="I2" sqref="I2:I25"/>
    </sheetView>
  </sheetViews>
  <sheetFormatPr defaultRowHeight="15" x14ac:dyDescent="0.25"/>
  <cols>
    <col min="1" max="1" width="32.140625" style="9" customWidth="1"/>
    <col min="2" max="2" width="29.85546875" style="9" customWidth="1"/>
    <col min="3" max="3" width="19.140625" style="9" customWidth="1"/>
    <col min="4" max="4" width="16.7109375" style="9" customWidth="1"/>
    <col min="5" max="6" width="9.140625" style="9"/>
    <col min="7" max="7" width="10.140625" style="9" bestFit="1" customWidth="1"/>
    <col min="8" max="8" width="9.140625" style="9"/>
    <col min="9" max="9" width="22.42578125" style="9" customWidth="1"/>
    <col min="10" max="11" width="9.140625" style="9"/>
    <col min="12" max="12" width="13.5703125" style="9" customWidth="1"/>
    <col min="13" max="13" width="17.5703125" style="9" customWidth="1"/>
    <col min="14" max="16384" width="9.140625" style="9"/>
  </cols>
  <sheetData>
    <row r="1" spans="1:13" x14ac:dyDescent="0.25">
      <c r="A1" s="2" t="s">
        <v>24</v>
      </c>
      <c r="B1" s="3" t="s">
        <v>75</v>
      </c>
      <c r="C1" s="2" t="s">
        <v>29</v>
      </c>
      <c r="D1" s="2" t="s">
        <v>76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77</v>
      </c>
    </row>
    <row r="2" spans="1:13" x14ac:dyDescent="0.25">
      <c r="A2" s="9" t="s">
        <v>0</v>
      </c>
      <c r="B2" s="4">
        <v>35537500</v>
      </c>
      <c r="C2" s="4"/>
      <c r="D2" s="6">
        <f t="shared" ref="D2:D25" si="0">IF(B2+C2&lt;40000000, B2+C2, 40000000)</f>
        <v>35537500</v>
      </c>
      <c r="E2" s="10">
        <v>4462500</v>
      </c>
      <c r="F2" s="4"/>
      <c r="G2" s="4"/>
      <c r="I2" s="6">
        <f t="shared" ref="I2:I25" si="1">D2+F2-E2-G2-H2</f>
        <v>31075000</v>
      </c>
      <c r="M2" s="4"/>
    </row>
    <row r="3" spans="1:13" x14ac:dyDescent="0.25">
      <c r="A3" s="9" t="s">
        <v>52</v>
      </c>
      <c r="B3" s="4">
        <v>34225000</v>
      </c>
      <c r="C3" s="4">
        <v>6805524</v>
      </c>
      <c r="D3" s="6">
        <f t="shared" si="0"/>
        <v>40000000</v>
      </c>
      <c r="E3" s="10">
        <v>5775000</v>
      </c>
      <c r="F3" s="4"/>
      <c r="G3" s="4"/>
      <c r="I3" s="6">
        <f t="shared" si="1"/>
        <v>34225000</v>
      </c>
      <c r="M3" s="4"/>
    </row>
    <row r="4" spans="1:13" x14ac:dyDescent="0.25">
      <c r="A4" s="9" t="s">
        <v>2</v>
      </c>
      <c r="B4" s="4">
        <v>-5512500</v>
      </c>
      <c r="C4" s="4"/>
      <c r="D4" s="6">
        <f t="shared" si="0"/>
        <v>-5512500</v>
      </c>
      <c r="E4" s="10">
        <v>5512500</v>
      </c>
      <c r="F4" s="4"/>
      <c r="G4" s="4">
        <v>10000000</v>
      </c>
      <c r="I4" s="6">
        <f t="shared" si="1"/>
        <v>-21025000</v>
      </c>
      <c r="M4" s="4"/>
    </row>
    <row r="5" spans="1:13" x14ac:dyDescent="0.25">
      <c r="A5" s="9" t="s">
        <v>73</v>
      </c>
      <c r="B5" s="4">
        <v>-2900000</v>
      </c>
      <c r="C5" s="4"/>
      <c r="D5" s="6">
        <f t="shared" si="0"/>
        <v>-2900000</v>
      </c>
      <c r="E5" s="10">
        <v>500000</v>
      </c>
      <c r="F5" s="4"/>
      <c r="G5" s="4"/>
      <c r="I5" s="6">
        <f t="shared" si="1"/>
        <v>-3400000</v>
      </c>
      <c r="M5" s="4"/>
    </row>
    <row r="6" spans="1:13" x14ac:dyDescent="0.25">
      <c r="A6" s="9" t="s">
        <v>5</v>
      </c>
      <c r="B6" s="4">
        <v>31075000</v>
      </c>
      <c r="C6" s="4"/>
      <c r="D6" s="6">
        <f t="shared" si="0"/>
        <v>31075000</v>
      </c>
      <c r="E6" s="10">
        <v>4462500</v>
      </c>
      <c r="F6" s="4"/>
      <c r="G6" s="4"/>
      <c r="I6" s="6">
        <f t="shared" si="1"/>
        <v>26612500</v>
      </c>
      <c r="M6" s="4"/>
    </row>
    <row r="7" spans="1:13" x14ac:dyDescent="0.25">
      <c r="A7" s="9" t="s">
        <v>6</v>
      </c>
      <c r="B7" s="11">
        <v>29634931</v>
      </c>
      <c r="C7" s="4"/>
      <c r="D7" s="6">
        <f t="shared" si="0"/>
        <v>29634931</v>
      </c>
      <c r="E7" s="10">
        <v>3150000.0000000005</v>
      </c>
      <c r="F7" s="4"/>
      <c r="G7" s="4"/>
      <c r="I7" s="6">
        <f t="shared" si="1"/>
        <v>26484931</v>
      </c>
      <c r="M7" s="4"/>
    </row>
    <row r="8" spans="1:13" x14ac:dyDescent="0.25">
      <c r="A8" s="9" t="s">
        <v>4</v>
      </c>
      <c r="B8" s="4">
        <v>36425000</v>
      </c>
      <c r="C8" s="4">
        <v>4191585</v>
      </c>
      <c r="D8" s="6">
        <f>IF(B8+C8&lt;40000000, B8+C8, 40000000)</f>
        <v>40000000</v>
      </c>
      <c r="E8" s="10">
        <v>525000</v>
      </c>
      <c r="F8" s="4"/>
      <c r="G8" s="4"/>
      <c r="I8" s="6">
        <f t="shared" si="1"/>
        <v>39475000</v>
      </c>
      <c r="M8" s="4"/>
    </row>
    <row r="9" spans="1:13" x14ac:dyDescent="0.25">
      <c r="A9" s="9" t="s">
        <v>67</v>
      </c>
      <c r="B9" s="4">
        <v>37000000</v>
      </c>
      <c r="C9" s="4"/>
      <c r="D9" s="6">
        <f t="shared" si="0"/>
        <v>37000000</v>
      </c>
      <c r="E9" s="10">
        <v>0</v>
      </c>
      <c r="F9" s="4"/>
      <c r="G9" s="4">
        <v>2500000</v>
      </c>
      <c r="H9" s="4"/>
      <c r="I9" s="6">
        <f t="shared" si="1"/>
        <v>34500000</v>
      </c>
      <c r="M9" s="4"/>
    </row>
    <row r="10" spans="1:13" x14ac:dyDescent="0.25">
      <c r="A10" s="9" t="s">
        <v>8</v>
      </c>
      <c r="B10" s="4">
        <v>-3800000</v>
      </c>
      <c r="C10" s="4">
        <v>13436347</v>
      </c>
      <c r="D10" s="6">
        <f t="shared" si="0"/>
        <v>9636347</v>
      </c>
      <c r="E10" s="10">
        <v>0</v>
      </c>
      <c r="F10" s="4"/>
      <c r="G10" s="4"/>
      <c r="H10" s="4"/>
      <c r="I10" s="6">
        <f t="shared" si="1"/>
        <v>9636347</v>
      </c>
      <c r="M10" s="4"/>
    </row>
    <row r="11" spans="1:13" x14ac:dyDescent="0.25">
      <c r="A11" s="9" t="s">
        <v>9</v>
      </c>
      <c r="B11" s="4">
        <v>-4250000</v>
      </c>
      <c r="C11" s="4"/>
      <c r="D11" s="6">
        <f t="shared" si="0"/>
        <v>-4250000</v>
      </c>
      <c r="E11" s="10">
        <v>500000</v>
      </c>
      <c r="F11" s="4"/>
      <c r="G11" s="4"/>
      <c r="I11" s="6">
        <f t="shared" si="1"/>
        <v>-4750000</v>
      </c>
      <c r="M11" s="4"/>
    </row>
    <row r="12" spans="1:13" x14ac:dyDescent="0.25">
      <c r="A12" s="9" t="s">
        <v>10</v>
      </c>
      <c r="B12" s="4">
        <v>33700000</v>
      </c>
      <c r="C12" s="4"/>
      <c r="D12" s="6">
        <f t="shared" si="0"/>
        <v>33700000</v>
      </c>
      <c r="E12" s="10">
        <v>6300000</v>
      </c>
      <c r="F12" s="4"/>
      <c r="G12" s="4"/>
      <c r="I12" s="6">
        <f t="shared" si="1"/>
        <v>27400000</v>
      </c>
      <c r="M12" s="4"/>
    </row>
    <row r="13" spans="1:13" x14ac:dyDescent="0.25">
      <c r="A13" s="9" t="s">
        <v>54</v>
      </c>
      <c r="B13" s="4">
        <v>-4462500</v>
      </c>
      <c r="C13" s="4"/>
      <c r="D13" s="6">
        <f t="shared" si="0"/>
        <v>-4462500</v>
      </c>
      <c r="E13" s="10">
        <v>4462500</v>
      </c>
      <c r="F13" s="4"/>
      <c r="G13" s="4"/>
      <c r="I13" s="6">
        <f t="shared" si="1"/>
        <v>-8925000</v>
      </c>
      <c r="M13" s="4"/>
    </row>
    <row r="14" spans="1:13" x14ac:dyDescent="0.25">
      <c r="A14" s="9" t="s">
        <v>13</v>
      </c>
      <c r="B14" s="4">
        <v>9241398</v>
      </c>
      <c r="C14" s="4">
        <v>5552824</v>
      </c>
      <c r="D14" s="6">
        <f t="shared" si="0"/>
        <v>14794222</v>
      </c>
      <c r="E14" s="10">
        <v>500000</v>
      </c>
      <c r="F14" s="4"/>
      <c r="G14" s="4"/>
      <c r="H14" s="13"/>
      <c r="I14" s="6">
        <f t="shared" si="1"/>
        <v>14294222</v>
      </c>
      <c r="M14" s="4"/>
    </row>
    <row r="15" spans="1:13" x14ac:dyDescent="0.25">
      <c r="A15" s="9" t="s">
        <v>11</v>
      </c>
      <c r="B15" s="4">
        <v>34487500</v>
      </c>
      <c r="C15" s="4"/>
      <c r="D15" s="6">
        <f t="shared" si="0"/>
        <v>34487500</v>
      </c>
      <c r="E15" s="10">
        <v>5512500</v>
      </c>
      <c r="F15" s="4"/>
      <c r="G15" s="4"/>
      <c r="I15" s="6">
        <f t="shared" si="1"/>
        <v>28975000</v>
      </c>
      <c r="M15" s="4"/>
    </row>
    <row r="16" spans="1:13" x14ac:dyDescent="0.25">
      <c r="A16" s="9" t="s">
        <v>14</v>
      </c>
      <c r="B16" s="4">
        <v>12612500</v>
      </c>
      <c r="C16" s="4"/>
      <c r="D16" s="6">
        <f t="shared" si="0"/>
        <v>12612500</v>
      </c>
      <c r="E16" s="10">
        <v>4462500</v>
      </c>
      <c r="F16" s="4"/>
      <c r="G16" s="4"/>
      <c r="I16" s="6">
        <f t="shared" si="1"/>
        <v>8150000</v>
      </c>
      <c r="M16" s="4"/>
    </row>
    <row r="17" spans="1:13" x14ac:dyDescent="0.25">
      <c r="A17" s="9" t="s">
        <v>60</v>
      </c>
      <c r="B17" s="4">
        <v>34586111</v>
      </c>
      <c r="C17" s="4">
        <v>9911273</v>
      </c>
      <c r="D17" s="6">
        <f t="shared" si="0"/>
        <v>40000000</v>
      </c>
      <c r="E17" s="10">
        <v>525000</v>
      </c>
      <c r="F17" s="4"/>
      <c r="G17" s="4"/>
      <c r="H17" s="4"/>
      <c r="I17" s="6">
        <f>D17-E17-G17-H17</f>
        <v>39475000</v>
      </c>
      <c r="M17" s="4"/>
    </row>
    <row r="18" spans="1:13" x14ac:dyDescent="0.25">
      <c r="A18" s="9" t="s">
        <v>16</v>
      </c>
      <c r="B18" s="4">
        <v>35325000</v>
      </c>
      <c r="C18" s="4">
        <v>5852946</v>
      </c>
      <c r="D18" s="6">
        <f t="shared" si="0"/>
        <v>40000000</v>
      </c>
      <c r="E18" s="10">
        <v>4675000.0000000009</v>
      </c>
      <c r="F18" s="4"/>
      <c r="G18" s="4">
        <v>5000000</v>
      </c>
      <c r="I18" s="6">
        <f t="shared" si="1"/>
        <v>30325000</v>
      </c>
      <c r="M18" s="4"/>
    </row>
    <row r="19" spans="1:13" x14ac:dyDescent="0.25">
      <c r="A19" s="9" t="s">
        <v>17</v>
      </c>
      <c r="B19" s="4">
        <v>34225000</v>
      </c>
      <c r="C19" s="4">
        <v>12910694</v>
      </c>
      <c r="D19" s="6">
        <f t="shared" si="0"/>
        <v>40000000</v>
      </c>
      <c r="E19" s="10">
        <v>5775000</v>
      </c>
      <c r="F19" s="4"/>
      <c r="G19" s="4"/>
      <c r="I19" s="6">
        <f t="shared" si="1"/>
        <v>34225000</v>
      </c>
      <c r="M19" s="4"/>
    </row>
    <row r="20" spans="1:13" x14ac:dyDescent="0.25">
      <c r="A20" s="9" t="s">
        <v>18</v>
      </c>
      <c r="B20" s="4">
        <v>34606332</v>
      </c>
      <c r="C20" s="4">
        <v>38665686</v>
      </c>
      <c r="D20" s="6">
        <f t="shared" si="0"/>
        <v>40000000</v>
      </c>
      <c r="E20" s="10">
        <v>4250000</v>
      </c>
      <c r="F20" s="4"/>
      <c r="G20" s="4"/>
      <c r="I20" s="6">
        <f t="shared" si="1"/>
        <v>35750000</v>
      </c>
      <c r="M20" s="4"/>
    </row>
    <row r="21" spans="1:13" x14ac:dyDescent="0.25">
      <c r="A21" s="9" t="s">
        <v>41</v>
      </c>
      <c r="B21" s="4">
        <v>14810112</v>
      </c>
      <c r="C21" s="4"/>
      <c r="D21" s="6">
        <f t="shared" si="0"/>
        <v>14810112</v>
      </c>
      <c r="E21" s="10">
        <v>1925000.0000000002</v>
      </c>
      <c r="F21" s="4"/>
      <c r="G21" s="4">
        <v>2800000</v>
      </c>
      <c r="I21" s="6">
        <f t="shared" si="1"/>
        <v>10085112</v>
      </c>
      <c r="M21" s="4"/>
    </row>
    <row r="22" spans="1:13" x14ac:dyDescent="0.25">
      <c r="A22" s="9" t="s">
        <v>20</v>
      </c>
      <c r="B22" s="4">
        <v>35537500</v>
      </c>
      <c r="C22" s="4">
        <v>3505959</v>
      </c>
      <c r="D22" s="6">
        <f t="shared" si="0"/>
        <v>39043459</v>
      </c>
      <c r="E22" s="10">
        <v>525000</v>
      </c>
      <c r="F22" s="4"/>
      <c r="G22" s="4"/>
      <c r="I22" s="6">
        <f t="shared" si="1"/>
        <v>38518459</v>
      </c>
      <c r="M22" s="4"/>
    </row>
    <row r="23" spans="1:13" x14ac:dyDescent="0.25">
      <c r="A23" s="9" t="s">
        <v>21</v>
      </c>
      <c r="B23" s="4">
        <v>2151339</v>
      </c>
      <c r="C23" s="4"/>
      <c r="D23" s="6">
        <f t="shared" si="0"/>
        <v>2151339</v>
      </c>
      <c r="E23" s="10">
        <v>4675000.0000000009</v>
      </c>
      <c r="F23" s="4"/>
      <c r="G23" s="4"/>
      <c r="I23" s="6">
        <f>D23+F23-E23-G23-H23</f>
        <v>-2523661.0000000009</v>
      </c>
      <c r="M23" s="4"/>
    </row>
    <row r="24" spans="1:13" x14ac:dyDescent="0.25">
      <c r="A24" s="9" t="s">
        <v>22</v>
      </c>
      <c r="B24" s="4">
        <v>23992432</v>
      </c>
      <c r="C24" s="4"/>
      <c r="D24" s="6">
        <f t="shared" si="0"/>
        <v>23992432</v>
      </c>
      <c r="E24" s="10">
        <v>1650000.0000000002</v>
      </c>
      <c r="F24" s="4"/>
      <c r="G24" s="4"/>
      <c r="I24" s="6">
        <f t="shared" si="1"/>
        <v>22342432</v>
      </c>
      <c r="M24" s="4"/>
    </row>
    <row r="25" spans="1:13" x14ac:dyDescent="0.25">
      <c r="A25" s="9" t="s">
        <v>51</v>
      </c>
      <c r="B25" s="4">
        <v>19231858</v>
      </c>
      <c r="C25" s="4"/>
      <c r="D25" s="6">
        <f t="shared" si="0"/>
        <v>19231858</v>
      </c>
      <c r="E25" s="10">
        <v>5775000</v>
      </c>
      <c r="F25" s="4"/>
      <c r="G25" s="4"/>
      <c r="I25" s="6">
        <f t="shared" si="1"/>
        <v>13456858</v>
      </c>
      <c r="M25" s="4"/>
    </row>
  </sheetData>
  <conditionalFormatting sqref="I21 G2:G16 G18:G25 H17">
    <cfRule type="cellIs" dxfId="247" priority="1" operator="lessThan">
      <formula>0</formula>
    </cfRule>
  </conditionalFormatting>
  <conditionalFormatting sqref="D20:D25">
    <cfRule type="cellIs" dxfId="246" priority="8" operator="lessThan">
      <formula>0</formula>
    </cfRule>
  </conditionalFormatting>
  <conditionalFormatting sqref="D20:D25">
    <cfRule type="cellIs" dxfId="245" priority="7" operator="lessThan">
      <formula>0</formula>
    </cfRule>
  </conditionalFormatting>
  <conditionalFormatting sqref="D20 G20">
    <cfRule type="cellIs" dxfId="244" priority="6" operator="lessThan">
      <formula>0</formula>
    </cfRule>
  </conditionalFormatting>
  <conditionalFormatting sqref="D21 G21">
    <cfRule type="cellIs" dxfId="243" priority="5" operator="lessThan">
      <formula>0</formula>
    </cfRule>
  </conditionalFormatting>
  <conditionalFormatting sqref="I5:I25">
    <cfRule type="cellIs" dxfId="242" priority="4" operator="lessThan">
      <formula>0</formula>
    </cfRule>
  </conditionalFormatting>
  <conditionalFormatting sqref="I2:I25">
    <cfRule type="cellIs" dxfId="241" priority="3" operator="lessThan">
      <formula>0</formula>
    </cfRule>
  </conditionalFormatting>
  <conditionalFormatting sqref="I20">
    <cfRule type="cellIs" dxfId="240" priority="2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30"/>
  <sheetViews>
    <sheetView workbookViewId="0">
      <selection activeCell="I2" sqref="A1:I29"/>
    </sheetView>
  </sheetViews>
  <sheetFormatPr defaultRowHeight="15" x14ac:dyDescent="0.25"/>
  <cols>
    <col min="1" max="1" width="32.140625" style="9" customWidth="1"/>
    <col min="2" max="2" width="29.85546875" style="9" customWidth="1"/>
    <col min="3" max="3" width="19.140625" style="9" customWidth="1"/>
    <col min="4" max="4" width="16.7109375" style="9" customWidth="1"/>
    <col min="5" max="6" width="9.140625" style="9"/>
    <col min="7" max="7" width="10.140625" style="9" bestFit="1" customWidth="1"/>
    <col min="8" max="8" width="9.140625" style="9"/>
    <col min="9" max="9" width="22.42578125" style="9" customWidth="1"/>
    <col min="10" max="11" width="9.140625" style="9"/>
    <col min="12" max="12" width="13.5703125" style="9" customWidth="1"/>
    <col min="13" max="13" width="17.5703125" style="9" customWidth="1"/>
    <col min="14" max="16384" width="9.140625" style="9"/>
  </cols>
  <sheetData>
    <row r="1" spans="1:13" x14ac:dyDescent="0.25">
      <c r="A1" s="2" t="s">
        <v>24</v>
      </c>
      <c r="B1" s="3" t="s">
        <v>77</v>
      </c>
      <c r="C1" s="2" t="s">
        <v>29</v>
      </c>
      <c r="D1" s="2" t="s">
        <v>79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78</v>
      </c>
    </row>
    <row r="2" spans="1:13" x14ac:dyDescent="0.25">
      <c r="A2" s="9" t="s">
        <v>0</v>
      </c>
      <c r="B2" s="4">
        <v>31075000</v>
      </c>
      <c r="C2" s="14"/>
      <c r="D2" s="6">
        <f t="shared" ref="D2:D29" si="0">IF(B2+C2&lt;40000000, B2+C2, 40000000)</f>
        <v>31075000</v>
      </c>
      <c r="E2" s="10">
        <v>4462500</v>
      </c>
      <c r="F2" s="4"/>
      <c r="G2" s="4">
        <v>3121527</v>
      </c>
      <c r="I2" s="6">
        <f t="shared" ref="I2:I29" si="1">D2+F2-E2-G2-H2</f>
        <v>23490973</v>
      </c>
      <c r="M2" s="4"/>
    </row>
    <row r="3" spans="1:13" x14ac:dyDescent="0.25">
      <c r="A3" s="9" t="s">
        <v>52</v>
      </c>
      <c r="B3" s="4">
        <v>34225000</v>
      </c>
      <c r="C3" s="14"/>
      <c r="D3" s="6">
        <f t="shared" si="0"/>
        <v>34225000</v>
      </c>
      <c r="E3" s="10">
        <v>5775000</v>
      </c>
      <c r="F3" s="4"/>
      <c r="G3" s="4">
        <v>23599999</v>
      </c>
      <c r="I3" s="6">
        <f t="shared" si="1"/>
        <v>4850001</v>
      </c>
      <c r="L3" s="6"/>
      <c r="M3" s="4"/>
    </row>
    <row r="4" spans="1:13" x14ac:dyDescent="0.25">
      <c r="A4" s="9" t="s">
        <v>2</v>
      </c>
      <c r="B4" s="4">
        <v>-21025000</v>
      </c>
      <c r="C4" s="14"/>
      <c r="D4" s="6">
        <v>0</v>
      </c>
      <c r="E4" s="10">
        <v>5512500</v>
      </c>
      <c r="F4" s="4"/>
      <c r="G4" s="4"/>
      <c r="I4" s="6">
        <f t="shared" si="1"/>
        <v>-5512500</v>
      </c>
      <c r="L4" s="6"/>
      <c r="M4" s="4"/>
    </row>
    <row r="5" spans="1:13" x14ac:dyDescent="0.25">
      <c r="A5" s="9" t="s">
        <v>73</v>
      </c>
      <c r="B5" s="4">
        <v>-3400000</v>
      </c>
      <c r="C5" s="14"/>
      <c r="D5" s="6">
        <v>0</v>
      </c>
      <c r="E5" s="10">
        <v>500000</v>
      </c>
      <c r="F5" s="4"/>
      <c r="G5" s="4"/>
      <c r="I5" s="6">
        <f t="shared" si="1"/>
        <v>-500000</v>
      </c>
      <c r="L5" s="6"/>
      <c r="M5" s="4"/>
    </row>
    <row r="6" spans="1:13" x14ac:dyDescent="0.25">
      <c r="A6" s="9" t="s">
        <v>5</v>
      </c>
      <c r="B6" s="4">
        <v>26612500</v>
      </c>
      <c r="C6" s="14"/>
      <c r="D6" s="6">
        <f t="shared" si="0"/>
        <v>26612500</v>
      </c>
      <c r="E6" s="10">
        <v>4462500</v>
      </c>
      <c r="F6" s="4"/>
      <c r="G6" s="4"/>
      <c r="I6" s="6">
        <f t="shared" si="1"/>
        <v>22150000</v>
      </c>
      <c r="L6" s="6"/>
      <c r="M6" s="4"/>
    </row>
    <row r="7" spans="1:13" x14ac:dyDescent="0.25">
      <c r="A7" s="9" t="s">
        <v>6</v>
      </c>
      <c r="B7" s="11">
        <v>26484931</v>
      </c>
      <c r="C7" s="14"/>
      <c r="D7" s="6">
        <f t="shared" si="0"/>
        <v>26484931</v>
      </c>
      <c r="E7" s="10">
        <v>3150000.0000000005</v>
      </c>
      <c r="F7" s="4"/>
      <c r="G7" s="4"/>
      <c r="I7" s="6">
        <f t="shared" si="1"/>
        <v>23334931</v>
      </c>
      <c r="L7" s="6"/>
      <c r="M7" s="4"/>
    </row>
    <row r="8" spans="1:13" x14ac:dyDescent="0.25">
      <c r="A8" s="9" t="s">
        <v>4</v>
      </c>
      <c r="B8" s="4">
        <v>39475000</v>
      </c>
      <c r="C8" s="14">
        <f>2702469+4138038</f>
        <v>6840507</v>
      </c>
      <c r="D8" s="6">
        <f>IF(B8+C8&lt;40000000, B8+C8, 40000000)</f>
        <v>40000000</v>
      </c>
      <c r="E8" s="10">
        <v>525000</v>
      </c>
      <c r="F8" s="4"/>
      <c r="G8" s="4"/>
      <c r="I8" s="6">
        <f t="shared" si="1"/>
        <v>39475000</v>
      </c>
      <c r="L8" s="6"/>
      <c r="M8" s="4"/>
    </row>
    <row r="9" spans="1:13" x14ac:dyDescent="0.25">
      <c r="A9" s="9" t="s">
        <v>67</v>
      </c>
      <c r="B9" s="4">
        <v>34500000</v>
      </c>
      <c r="C9" s="14">
        <v>15044261</v>
      </c>
      <c r="D9" s="6">
        <f t="shared" si="0"/>
        <v>40000000</v>
      </c>
      <c r="E9" s="10">
        <v>0</v>
      </c>
      <c r="F9" s="4"/>
      <c r="G9" s="4"/>
      <c r="H9" s="4"/>
      <c r="I9" s="6">
        <f t="shared" si="1"/>
        <v>40000000</v>
      </c>
      <c r="L9" s="6"/>
      <c r="M9" s="4"/>
    </row>
    <row r="10" spans="1:13" x14ac:dyDescent="0.25">
      <c r="A10" s="9" t="s">
        <v>8</v>
      </c>
      <c r="B10" s="4">
        <v>9636347</v>
      </c>
      <c r="C10" s="14">
        <v>21252049</v>
      </c>
      <c r="D10" s="6">
        <f t="shared" si="0"/>
        <v>30888396</v>
      </c>
      <c r="E10" s="10">
        <v>0</v>
      </c>
      <c r="F10" s="4"/>
      <c r="G10" s="4"/>
      <c r="H10" s="4"/>
      <c r="I10" s="6">
        <f t="shared" si="1"/>
        <v>30888396</v>
      </c>
      <c r="L10" s="6"/>
      <c r="M10" s="4"/>
    </row>
    <row r="11" spans="1:13" x14ac:dyDescent="0.25">
      <c r="A11" s="9" t="s">
        <v>9</v>
      </c>
      <c r="B11" s="4">
        <v>-4750000</v>
      </c>
      <c r="C11" s="14"/>
      <c r="D11" s="6">
        <v>0</v>
      </c>
      <c r="E11" s="10">
        <v>500000</v>
      </c>
      <c r="F11" s="4"/>
      <c r="G11" s="4"/>
      <c r="I11" s="6">
        <f t="shared" si="1"/>
        <v>-500000</v>
      </c>
      <c r="L11" s="6"/>
      <c r="M11" s="4"/>
    </row>
    <row r="12" spans="1:13" x14ac:dyDescent="0.25">
      <c r="A12" s="9" t="s">
        <v>10</v>
      </c>
      <c r="B12" s="4">
        <v>27400000</v>
      </c>
      <c r="C12" s="14"/>
      <c r="D12" s="6">
        <f t="shared" si="0"/>
        <v>27400000</v>
      </c>
      <c r="E12" s="10">
        <v>6300000</v>
      </c>
      <c r="F12" s="4"/>
      <c r="G12" s="4"/>
      <c r="I12" s="6">
        <f t="shared" si="1"/>
        <v>21100000</v>
      </c>
      <c r="L12" s="6"/>
      <c r="M12" s="4"/>
    </row>
    <row r="13" spans="1:13" x14ac:dyDescent="0.25">
      <c r="A13" s="9" t="s">
        <v>12</v>
      </c>
      <c r="B13" s="4">
        <v>-8925000</v>
      </c>
      <c r="C13" s="14"/>
      <c r="D13" s="6">
        <v>0</v>
      </c>
      <c r="E13" s="10">
        <v>6000000</v>
      </c>
      <c r="F13" s="4"/>
      <c r="G13" s="4"/>
      <c r="I13" s="6">
        <f t="shared" si="1"/>
        <v>-6000000</v>
      </c>
      <c r="L13" s="6"/>
      <c r="M13" s="4"/>
    </row>
    <row r="14" spans="1:13" x14ac:dyDescent="0.25">
      <c r="A14" s="9" t="s">
        <v>13</v>
      </c>
      <c r="B14" s="4">
        <v>14294222</v>
      </c>
      <c r="C14" s="14"/>
      <c r="D14" s="6">
        <f t="shared" si="0"/>
        <v>14294222</v>
      </c>
      <c r="E14" s="10">
        <v>500000</v>
      </c>
      <c r="F14" s="4"/>
      <c r="G14" s="4"/>
      <c r="H14" s="13"/>
      <c r="I14" s="6">
        <f t="shared" si="1"/>
        <v>13794222</v>
      </c>
      <c r="L14" s="6"/>
      <c r="M14" s="4"/>
    </row>
    <row r="15" spans="1:13" x14ac:dyDescent="0.25">
      <c r="A15" s="9" t="s">
        <v>11</v>
      </c>
      <c r="B15" s="4">
        <v>28975000</v>
      </c>
      <c r="C15" s="14">
        <f>14551339+34894741</f>
        <v>49446080</v>
      </c>
      <c r="D15" s="6">
        <f t="shared" si="0"/>
        <v>40000000</v>
      </c>
      <c r="E15" s="10">
        <v>5512500</v>
      </c>
      <c r="F15" s="4"/>
      <c r="G15" s="4"/>
      <c r="I15" s="6">
        <f t="shared" si="1"/>
        <v>34487500</v>
      </c>
      <c r="L15" s="6"/>
      <c r="M15" s="4"/>
    </row>
    <row r="16" spans="1:13" x14ac:dyDescent="0.25">
      <c r="A16" s="9" t="s">
        <v>14</v>
      </c>
      <c r="B16" s="4">
        <v>8150000</v>
      </c>
      <c r="C16" s="14"/>
      <c r="D16" s="6">
        <f t="shared" si="0"/>
        <v>8150000</v>
      </c>
      <c r="E16" s="10">
        <v>4462500</v>
      </c>
      <c r="F16" s="4"/>
      <c r="G16" s="4"/>
      <c r="I16" s="6">
        <f t="shared" si="1"/>
        <v>3687500</v>
      </c>
      <c r="L16" s="6"/>
      <c r="M16" s="4"/>
    </row>
    <row r="17" spans="1:13" x14ac:dyDescent="0.25">
      <c r="A17" s="9" t="s">
        <v>60</v>
      </c>
      <c r="B17" s="4">
        <v>39475000</v>
      </c>
      <c r="C17" s="14">
        <v>43213936</v>
      </c>
      <c r="D17" s="6">
        <f t="shared" si="0"/>
        <v>40000000</v>
      </c>
      <c r="E17" s="10">
        <v>525000</v>
      </c>
      <c r="F17" s="4"/>
      <c r="G17" s="4"/>
      <c r="H17" s="4"/>
      <c r="I17" s="6">
        <f>D17-E17-G17-H17</f>
        <v>39475000</v>
      </c>
      <c r="L17" s="6"/>
      <c r="M17" s="4"/>
    </row>
    <row r="18" spans="1:13" x14ac:dyDescent="0.25">
      <c r="A18" s="9" t="s">
        <v>16</v>
      </c>
      <c r="B18" s="4">
        <v>30325000</v>
      </c>
      <c r="C18" s="14"/>
      <c r="D18" s="6">
        <f t="shared" si="0"/>
        <v>30325000</v>
      </c>
      <c r="E18" s="10">
        <v>4675000.0000000009</v>
      </c>
      <c r="F18" s="4"/>
      <c r="G18" s="4"/>
      <c r="I18" s="6">
        <f t="shared" si="1"/>
        <v>25650000</v>
      </c>
      <c r="L18" s="6"/>
      <c r="M18" s="4"/>
    </row>
    <row r="19" spans="1:13" x14ac:dyDescent="0.25">
      <c r="A19" s="9" t="s">
        <v>17</v>
      </c>
      <c r="B19" s="4">
        <v>34225000</v>
      </c>
      <c r="C19" s="14">
        <f>8303951+32082997</f>
        <v>40386948</v>
      </c>
      <c r="D19" s="6">
        <f t="shared" si="0"/>
        <v>40000000</v>
      </c>
      <c r="E19" s="10">
        <v>5775000</v>
      </c>
      <c r="F19" s="4"/>
      <c r="G19" s="4"/>
      <c r="I19" s="6">
        <f t="shared" si="1"/>
        <v>34225000</v>
      </c>
      <c r="L19" s="6"/>
      <c r="M19" s="4"/>
    </row>
    <row r="20" spans="1:13" x14ac:dyDescent="0.25">
      <c r="A20" s="9" t="s">
        <v>18</v>
      </c>
      <c r="B20" s="4">
        <v>35750000</v>
      </c>
      <c r="C20" s="14"/>
      <c r="D20" s="6">
        <f t="shared" si="0"/>
        <v>35750000</v>
      </c>
      <c r="E20" s="10">
        <v>4250000</v>
      </c>
      <c r="F20" s="4"/>
      <c r="G20" s="4"/>
      <c r="I20" s="6">
        <f t="shared" si="1"/>
        <v>31500000</v>
      </c>
      <c r="L20" s="6"/>
      <c r="M20" s="4"/>
    </row>
    <row r="21" spans="1:13" x14ac:dyDescent="0.25">
      <c r="A21" s="9" t="s">
        <v>41</v>
      </c>
      <c r="B21" s="4">
        <v>10085112</v>
      </c>
      <c r="C21" s="4">
        <v>7680453</v>
      </c>
      <c r="D21" s="6">
        <f t="shared" si="0"/>
        <v>17765565</v>
      </c>
      <c r="E21" s="10">
        <v>1925000.0000000002</v>
      </c>
      <c r="F21" s="4"/>
      <c r="G21" s="4"/>
      <c r="I21" s="6">
        <f t="shared" si="1"/>
        <v>15840565</v>
      </c>
      <c r="L21" s="6"/>
      <c r="M21" s="4"/>
    </row>
    <row r="22" spans="1:13" x14ac:dyDescent="0.25">
      <c r="A22" s="9" t="s">
        <v>20</v>
      </c>
      <c r="B22" s="4">
        <v>38518459</v>
      </c>
      <c r="C22" s="14"/>
      <c r="D22" s="6">
        <f t="shared" si="0"/>
        <v>38518459</v>
      </c>
      <c r="E22" s="10">
        <v>525000</v>
      </c>
      <c r="F22" s="4"/>
      <c r="G22" s="4"/>
      <c r="I22" s="6">
        <f t="shared" si="1"/>
        <v>37993459</v>
      </c>
      <c r="L22" s="6"/>
      <c r="M22" s="4"/>
    </row>
    <row r="23" spans="1:13" x14ac:dyDescent="0.25">
      <c r="A23" s="9" t="s">
        <v>21</v>
      </c>
      <c r="B23" s="4">
        <v>-2523661.0000000009</v>
      </c>
      <c r="C23" s="14"/>
      <c r="D23" s="6">
        <v>0</v>
      </c>
      <c r="E23" s="10">
        <v>4675000.0000000009</v>
      </c>
      <c r="F23" s="4"/>
      <c r="G23" s="4"/>
      <c r="I23" s="6">
        <f>D23+F23-E23-G23-H23</f>
        <v>-4675000.0000000009</v>
      </c>
      <c r="L23" s="6"/>
      <c r="M23" s="4"/>
    </row>
    <row r="24" spans="1:13" x14ac:dyDescent="0.25">
      <c r="A24" s="9" t="s">
        <v>22</v>
      </c>
      <c r="B24" s="4">
        <v>22342432</v>
      </c>
      <c r="C24" s="14">
        <v>5465504</v>
      </c>
      <c r="D24" s="6">
        <f t="shared" si="0"/>
        <v>27807936</v>
      </c>
      <c r="E24" s="10">
        <v>1650000.0000000002</v>
      </c>
      <c r="F24" s="4"/>
      <c r="G24" s="4"/>
      <c r="I24" s="6">
        <f t="shared" si="1"/>
        <v>26157936</v>
      </c>
      <c r="L24" s="6"/>
      <c r="M24" s="4"/>
    </row>
    <row r="25" spans="1:13" x14ac:dyDescent="0.25">
      <c r="A25" s="9" t="s">
        <v>51</v>
      </c>
      <c r="B25" s="4">
        <v>13456858</v>
      </c>
      <c r="C25" s="14"/>
      <c r="D25" s="6">
        <f t="shared" si="0"/>
        <v>13456858</v>
      </c>
      <c r="E25" s="10">
        <v>5775000</v>
      </c>
      <c r="F25" s="4"/>
      <c r="G25" s="4"/>
      <c r="I25" s="6">
        <f t="shared" si="1"/>
        <v>7681858</v>
      </c>
      <c r="L25" s="6"/>
      <c r="M25" s="4"/>
    </row>
    <row r="26" spans="1:13" x14ac:dyDescent="0.25">
      <c r="A26" s="9" t="s">
        <v>80</v>
      </c>
      <c r="B26" s="4">
        <v>0</v>
      </c>
      <c r="D26" s="6">
        <f t="shared" si="0"/>
        <v>0</v>
      </c>
      <c r="E26" s="10">
        <v>0</v>
      </c>
      <c r="I26" s="6">
        <f t="shared" si="1"/>
        <v>0</v>
      </c>
      <c r="L26" s="6"/>
    </row>
    <row r="27" spans="1:13" x14ac:dyDescent="0.25">
      <c r="A27" s="9" t="s">
        <v>81</v>
      </c>
      <c r="B27" s="4">
        <v>0</v>
      </c>
      <c r="D27" s="6">
        <f t="shared" si="0"/>
        <v>0</v>
      </c>
      <c r="E27" s="10">
        <v>0</v>
      </c>
      <c r="I27" s="6">
        <f t="shared" si="1"/>
        <v>0</v>
      </c>
      <c r="L27" s="6"/>
    </row>
    <row r="28" spans="1:13" x14ac:dyDescent="0.25">
      <c r="A28" s="9" t="s">
        <v>19</v>
      </c>
      <c r="B28" s="4">
        <v>0</v>
      </c>
      <c r="D28" s="6">
        <f t="shared" si="0"/>
        <v>0</v>
      </c>
      <c r="E28" s="10">
        <v>0</v>
      </c>
      <c r="I28" s="6">
        <f t="shared" si="1"/>
        <v>0</v>
      </c>
      <c r="L28" s="6"/>
    </row>
    <row r="29" spans="1:13" x14ac:dyDescent="0.25">
      <c r="A29" s="9" t="s">
        <v>82</v>
      </c>
      <c r="B29" s="4">
        <v>0</v>
      </c>
      <c r="D29" s="6">
        <f t="shared" si="0"/>
        <v>0</v>
      </c>
      <c r="E29" s="10">
        <v>0</v>
      </c>
      <c r="I29" s="6">
        <f t="shared" si="1"/>
        <v>0</v>
      </c>
      <c r="L29" s="6"/>
    </row>
    <row r="30" spans="1:13" x14ac:dyDescent="0.25">
      <c r="L30" s="6"/>
    </row>
  </sheetData>
  <conditionalFormatting sqref="I21 G2:G16 G18:G25 H17">
    <cfRule type="cellIs" dxfId="239" priority="9" operator="lessThan">
      <formula>0</formula>
    </cfRule>
  </conditionalFormatting>
  <conditionalFormatting sqref="D2:D3 D17:D29">
    <cfRule type="cellIs" dxfId="238" priority="16" operator="lessThan">
      <formula>0</formula>
    </cfRule>
  </conditionalFormatting>
  <conditionalFormatting sqref="D2:D3 D17:D29">
    <cfRule type="cellIs" dxfId="237" priority="15" operator="lessThan">
      <formula>0</formula>
    </cfRule>
  </conditionalFormatting>
  <conditionalFormatting sqref="D20 G20">
    <cfRule type="cellIs" dxfId="236" priority="14" operator="lessThan">
      <formula>0</formula>
    </cfRule>
  </conditionalFormatting>
  <conditionalFormatting sqref="D21 G21">
    <cfRule type="cellIs" dxfId="235" priority="13" operator="lessThan">
      <formula>0</formula>
    </cfRule>
  </conditionalFormatting>
  <conditionalFormatting sqref="I5:I25">
    <cfRule type="cellIs" dxfId="234" priority="12" operator="lessThan">
      <formula>0</formula>
    </cfRule>
  </conditionalFormatting>
  <conditionalFormatting sqref="I2:I25">
    <cfRule type="cellIs" dxfId="233" priority="11" operator="lessThan">
      <formula>0</formula>
    </cfRule>
  </conditionalFormatting>
  <conditionalFormatting sqref="I20">
    <cfRule type="cellIs" dxfId="232" priority="10" operator="lessThan">
      <formula>0</formula>
    </cfRule>
  </conditionalFormatting>
  <conditionalFormatting sqref="I26:I29">
    <cfRule type="cellIs" dxfId="231" priority="8" operator="lessThan">
      <formula>0</formula>
    </cfRule>
  </conditionalFormatting>
  <conditionalFormatting sqref="I26:I29">
    <cfRule type="cellIs" dxfId="230" priority="7" operator="lessThan">
      <formula>0</formula>
    </cfRule>
  </conditionalFormatting>
  <conditionalFormatting sqref="L22">
    <cfRule type="cellIs" dxfId="229" priority="3" operator="lessThan">
      <formula>0</formula>
    </cfRule>
  </conditionalFormatting>
  <conditionalFormatting sqref="L6:L26">
    <cfRule type="cellIs" dxfId="228" priority="6" operator="lessThan">
      <formula>0</formula>
    </cfRule>
  </conditionalFormatting>
  <conditionalFormatting sqref="L3:L26">
    <cfRule type="cellIs" dxfId="227" priority="5" operator="lessThan">
      <formula>0</formula>
    </cfRule>
  </conditionalFormatting>
  <conditionalFormatting sqref="L21">
    <cfRule type="cellIs" dxfId="226" priority="4" operator="lessThan">
      <formula>0</formula>
    </cfRule>
  </conditionalFormatting>
  <conditionalFormatting sqref="L27:L30">
    <cfRule type="cellIs" dxfId="225" priority="2" operator="lessThan">
      <formula>0</formula>
    </cfRule>
  </conditionalFormatting>
  <conditionalFormatting sqref="L27:L30">
    <cfRule type="cellIs" dxfId="224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activeCell="E19" sqref="E19"/>
    </sheetView>
  </sheetViews>
  <sheetFormatPr defaultRowHeight="15" x14ac:dyDescent="0.25"/>
  <cols>
    <col min="1" max="1" width="12.42578125" bestFit="1" customWidth="1"/>
    <col min="2" max="2" width="11.85546875" style="1" bestFit="1" customWidth="1"/>
    <col min="3" max="3" width="12.140625" bestFit="1" customWidth="1"/>
    <col min="4" max="4" width="11" bestFit="1" customWidth="1"/>
    <col min="5" max="5" width="9.140625" bestFit="1" customWidth="1"/>
    <col min="6" max="6" width="4.5703125" bestFit="1" customWidth="1"/>
    <col min="7" max="8" width="10.140625" bestFit="1" customWidth="1"/>
    <col min="9" max="9" width="11.85546875" bestFit="1" customWidth="1"/>
  </cols>
  <sheetData>
    <row r="1" spans="1:9" x14ac:dyDescent="0.25">
      <c r="A1" s="2" t="s">
        <v>24</v>
      </c>
      <c r="B1" s="3" t="s">
        <v>30</v>
      </c>
      <c r="C1" s="2" t="s">
        <v>29</v>
      </c>
      <c r="D1" s="2" t="s">
        <v>27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31</v>
      </c>
    </row>
    <row r="2" spans="1:9" x14ac:dyDescent="0.25">
      <c r="A2" t="s">
        <v>0</v>
      </c>
      <c r="B2" s="4">
        <v>33846587</v>
      </c>
      <c r="C2" s="4"/>
      <c r="D2" s="6">
        <f t="shared" ref="D2:D25" si="0">IF(B2+C2&lt;40000000, B2+C2, 40000000)</f>
        <v>33846587</v>
      </c>
      <c r="E2" s="5">
        <v>3150000.0000000005</v>
      </c>
      <c r="F2" s="4"/>
      <c r="G2" s="4">
        <v>25000000</v>
      </c>
      <c r="H2" s="4"/>
      <c r="I2" s="6">
        <f>D2+F2-E2-G2-H2</f>
        <v>5696587</v>
      </c>
    </row>
    <row r="3" spans="1:9" x14ac:dyDescent="0.25">
      <c r="A3" t="s">
        <v>1</v>
      </c>
      <c r="B3" s="4">
        <v>35600000</v>
      </c>
      <c r="C3" s="4">
        <v>39292062</v>
      </c>
      <c r="D3" s="6">
        <f t="shared" si="0"/>
        <v>40000000</v>
      </c>
      <c r="E3" s="5">
        <v>4400000</v>
      </c>
      <c r="F3" s="4"/>
      <c r="G3" s="4"/>
      <c r="H3" s="4"/>
      <c r="I3" s="6">
        <f t="shared" ref="I3:I25" si="1">D3+F3-E3-G3-H3</f>
        <v>35600000</v>
      </c>
    </row>
    <row r="4" spans="1:9" x14ac:dyDescent="0.25">
      <c r="A4" t="s">
        <v>2</v>
      </c>
      <c r="B4" s="4">
        <v>30800000</v>
      </c>
      <c r="C4" s="4">
        <v>20049226</v>
      </c>
      <c r="D4" s="6">
        <f t="shared" si="0"/>
        <v>40000000</v>
      </c>
      <c r="E4" s="5">
        <v>4200000</v>
      </c>
      <c r="F4" s="4"/>
      <c r="G4" s="4"/>
      <c r="H4" s="4"/>
      <c r="I4" s="6">
        <f t="shared" si="1"/>
        <v>35800000</v>
      </c>
    </row>
    <row r="5" spans="1:9" x14ac:dyDescent="0.25">
      <c r="A5" t="s">
        <v>3</v>
      </c>
      <c r="B5" s="4">
        <v>-2093523.0000000005</v>
      </c>
      <c r="C5" s="4">
        <v>9734089</v>
      </c>
      <c r="D5" s="6">
        <f t="shared" si="0"/>
        <v>7640566</v>
      </c>
      <c r="E5" s="5">
        <v>3300000.0000000005</v>
      </c>
      <c r="F5" s="4"/>
      <c r="G5" s="4"/>
      <c r="H5" s="4"/>
      <c r="I5" s="6">
        <f t="shared" si="1"/>
        <v>4340566</v>
      </c>
    </row>
    <row r="6" spans="1:9" x14ac:dyDescent="0.25">
      <c r="A6" t="s">
        <v>5</v>
      </c>
      <c r="B6" s="4">
        <v>37850000</v>
      </c>
      <c r="C6" s="4"/>
      <c r="D6" s="6">
        <f>IF(B6+C6&lt;40000000, B6+C6, 40000000)</f>
        <v>37850000</v>
      </c>
      <c r="E6" s="5">
        <v>3150000.0000000005</v>
      </c>
      <c r="F6" s="4"/>
      <c r="G6" s="4"/>
      <c r="H6" s="4"/>
      <c r="I6" s="6">
        <f>D6+F6-E6-G6-H6</f>
        <v>34700000</v>
      </c>
    </row>
    <row r="7" spans="1:9" x14ac:dyDescent="0.25">
      <c r="A7" t="s">
        <v>6</v>
      </c>
      <c r="B7" s="4">
        <v>37000000</v>
      </c>
      <c r="C7" s="4">
        <v>13700970</v>
      </c>
      <c r="D7" s="6">
        <f>IF(B7+C7&lt;40000000, B7+C7, 40000000)</f>
        <v>40000000</v>
      </c>
      <c r="E7" s="5">
        <v>3000000</v>
      </c>
      <c r="F7" s="4"/>
      <c r="G7" s="4"/>
      <c r="H7" s="4"/>
      <c r="I7" s="6">
        <f>D7+F7-E7-G7-H7</f>
        <v>37000000</v>
      </c>
    </row>
    <row r="8" spans="1:9" x14ac:dyDescent="0.25">
      <c r="A8" t="s">
        <v>4</v>
      </c>
      <c r="B8" s="4">
        <v>31000000</v>
      </c>
      <c r="C8" s="4"/>
      <c r="D8" s="6">
        <f t="shared" si="0"/>
        <v>31000000</v>
      </c>
      <c r="E8" s="5">
        <v>3000000</v>
      </c>
      <c r="F8" s="4"/>
      <c r="G8" s="4"/>
      <c r="H8" s="4"/>
      <c r="I8" s="6">
        <f t="shared" si="1"/>
        <v>28000000</v>
      </c>
    </row>
    <row r="9" spans="1:9" x14ac:dyDescent="0.25">
      <c r="A9" t="s">
        <v>7</v>
      </c>
      <c r="B9" s="4">
        <v>28875000</v>
      </c>
      <c r="C9" s="4">
        <v>16412863</v>
      </c>
      <c r="D9" s="6">
        <f t="shared" si="0"/>
        <v>40000000</v>
      </c>
      <c r="E9" s="5">
        <v>2625000</v>
      </c>
      <c r="F9" s="4"/>
      <c r="G9" s="4"/>
      <c r="H9" s="4"/>
      <c r="I9" s="6">
        <f t="shared" si="1"/>
        <v>37375000</v>
      </c>
    </row>
    <row r="10" spans="1:9" x14ac:dyDescent="0.25">
      <c r="A10" t="s">
        <v>8</v>
      </c>
      <c r="B10" s="4">
        <v>33350000</v>
      </c>
      <c r="C10" s="4">
        <v>23916104</v>
      </c>
      <c r="D10" s="6">
        <f t="shared" si="0"/>
        <v>40000000</v>
      </c>
      <c r="E10" s="5">
        <v>3150000.0000000005</v>
      </c>
      <c r="F10" s="4"/>
      <c r="G10" s="4"/>
      <c r="H10" s="4"/>
      <c r="I10" s="6">
        <f t="shared" si="1"/>
        <v>36850000</v>
      </c>
    </row>
    <row r="11" spans="1:9" x14ac:dyDescent="0.25">
      <c r="A11" t="s">
        <v>9</v>
      </c>
      <c r="B11" s="4">
        <v>24110006</v>
      </c>
      <c r="C11" s="4"/>
      <c r="D11" s="6">
        <f t="shared" si="0"/>
        <v>24110006</v>
      </c>
      <c r="E11" s="5">
        <v>3000000</v>
      </c>
      <c r="F11" s="4"/>
      <c r="G11" s="4">
        <v>10000000</v>
      </c>
      <c r="H11" s="4"/>
      <c r="I11" s="6">
        <f t="shared" si="1"/>
        <v>11110006</v>
      </c>
    </row>
    <row r="12" spans="1:9" x14ac:dyDescent="0.25">
      <c r="A12" t="s">
        <v>10</v>
      </c>
      <c r="B12" s="4">
        <v>25200000</v>
      </c>
      <c r="C12" s="4">
        <v>8887354</v>
      </c>
      <c r="D12" s="6">
        <f t="shared" si="0"/>
        <v>34087354</v>
      </c>
      <c r="E12" s="5">
        <v>4800000</v>
      </c>
      <c r="F12" s="4"/>
      <c r="G12" s="4"/>
      <c r="H12" s="4"/>
      <c r="I12" s="6">
        <f t="shared" si="1"/>
        <v>29287354</v>
      </c>
    </row>
    <row r="13" spans="1:9" x14ac:dyDescent="0.25">
      <c r="A13" t="s">
        <v>12</v>
      </c>
      <c r="B13" s="4">
        <v>6850000</v>
      </c>
      <c r="C13" s="4">
        <v>1367435</v>
      </c>
      <c r="D13" s="6">
        <f>IF(B13+C13&lt;40000000, B13+C13, 40000000)</f>
        <v>8217435</v>
      </c>
      <c r="E13" s="5">
        <v>3150000.0000000005</v>
      </c>
      <c r="F13" s="4"/>
      <c r="G13" s="4"/>
      <c r="H13" s="4"/>
      <c r="I13" s="6">
        <f>D13+F13-E13-G13-H13</f>
        <v>5067435</v>
      </c>
    </row>
    <row r="14" spans="1:9" x14ac:dyDescent="0.25">
      <c r="A14" t="s">
        <v>13</v>
      </c>
      <c r="B14" s="4">
        <v>36213598</v>
      </c>
      <c r="C14" s="4">
        <v>47503707</v>
      </c>
      <c r="D14" s="6">
        <f>IF(B14+C14&lt;40000000, B14+C14, 40000000)</f>
        <v>40000000</v>
      </c>
      <c r="E14" s="5">
        <v>3150000.0000000005</v>
      </c>
      <c r="F14" s="4"/>
      <c r="G14" s="4"/>
      <c r="H14" s="4">
        <v>25500000</v>
      </c>
      <c r="I14" s="6">
        <f>D14+F14-E14-G14-H14</f>
        <v>11350000</v>
      </c>
    </row>
    <row r="15" spans="1:9" x14ac:dyDescent="0.25">
      <c r="A15" t="s">
        <v>11</v>
      </c>
      <c r="B15" s="4">
        <v>29080443</v>
      </c>
      <c r="C15" s="4">
        <v>5352502</v>
      </c>
      <c r="D15" s="6">
        <f t="shared" si="0"/>
        <v>34432945</v>
      </c>
      <c r="E15" s="5">
        <v>4200000</v>
      </c>
      <c r="F15" s="4"/>
      <c r="G15" s="4"/>
      <c r="H15" s="4"/>
      <c r="I15" s="6">
        <f t="shared" si="1"/>
        <v>30232945</v>
      </c>
    </row>
    <row r="16" spans="1:9" x14ac:dyDescent="0.25">
      <c r="A16" t="s">
        <v>14</v>
      </c>
      <c r="B16" s="4">
        <v>21168937</v>
      </c>
      <c r="C16" s="4">
        <v>6348539</v>
      </c>
      <c r="D16" s="6">
        <f t="shared" si="0"/>
        <v>27517476</v>
      </c>
      <c r="E16" s="5">
        <v>3150000.0000000005</v>
      </c>
      <c r="F16" s="4"/>
      <c r="G16" s="4"/>
      <c r="H16" s="4"/>
      <c r="I16" s="6">
        <f t="shared" si="1"/>
        <v>24367476</v>
      </c>
    </row>
    <row r="17" spans="1:9" x14ac:dyDescent="0.25">
      <c r="A17" t="s">
        <v>15</v>
      </c>
      <c r="B17" s="4">
        <v>18670359</v>
      </c>
      <c r="C17" s="4"/>
      <c r="D17" s="6">
        <f t="shared" si="0"/>
        <v>18670359</v>
      </c>
      <c r="E17" s="5">
        <v>3150000.0000000005</v>
      </c>
      <c r="F17" s="4"/>
      <c r="G17" s="4"/>
      <c r="H17" s="4"/>
      <c r="I17" s="6">
        <f t="shared" si="1"/>
        <v>15520359</v>
      </c>
    </row>
    <row r="18" spans="1:9" x14ac:dyDescent="0.25">
      <c r="A18" t="s">
        <v>16</v>
      </c>
      <c r="B18" s="4">
        <v>31700000</v>
      </c>
      <c r="C18" s="4">
        <v>21939105</v>
      </c>
      <c r="D18" s="6">
        <f t="shared" si="0"/>
        <v>40000000</v>
      </c>
      <c r="E18" s="5">
        <v>3300000.0000000005</v>
      </c>
      <c r="F18" s="4"/>
      <c r="G18" s="4"/>
      <c r="H18" s="4"/>
      <c r="I18" s="6">
        <f t="shared" si="1"/>
        <v>36700000</v>
      </c>
    </row>
    <row r="19" spans="1:9" x14ac:dyDescent="0.25">
      <c r="A19" t="s">
        <v>17</v>
      </c>
      <c r="B19" s="4">
        <v>35600000</v>
      </c>
      <c r="C19" s="4">
        <v>24704388</v>
      </c>
      <c r="D19" s="6">
        <f t="shared" si="0"/>
        <v>40000000</v>
      </c>
      <c r="E19" s="5">
        <v>4400000</v>
      </c>
      <c r="F19" s="4"/>
      <c r="G19" s="4"/>
      <c r="H19" s="4"/>
      <c r="I19" s="6">
        <f t="shared" si="1"/>
        <v>35600000</v>
      </c>
    </row>
    <row r="20" spans="1:9" x14ac:dyDescent="0.25">
      <c r="A20" t="s">
        <v>18</v>
      </c>
      <c r="B20" s="4">
        <v>2000000</v>
      </c>
      <c r="C20" s="4">
        <v>2546785</v>
      </c>
      <c r="D20" s="6">
        <f t="shared" si="0"/>
        <v>4546785</v>
      </c>
      <c r="E20" s="5">
        <v>3000000</v>
      </c>
      <c r="F20" s="4"/>
      <c r="G20" s="4"/>
      <c r="H20" s="4"/>
      <c r="I20" s="6">
        <f t="shared" si="1"/>
        <v>1546785</v>
      </c>
    </row>
    <row r="21" spans="1:9" x14ac:dyDescent="0.25">
      <c r="A21" t="s">
        <v>19</v>
      </c>
      <c r="B21" s="4">
        <v>2478802.9999999995</v>
      </c>
      <c r="C21" s="4">
        <v>11734362</v>
      </c>
      <c r="D21" s="6">
        <f t="shared" si="0"/>
        <v>14213165</v>
      </c>
      <c r="E21" s="5">
        <v>3150000.0000000005</v>
      </c>
      <c r="F21" s="4"/>
      <c r="G21" s="4"/>
      <c r="H21" s="4"/>
      <c r="I21" s="6">
        <f t="shared" si="1"/>
        <v>11063165</v>
      </c>
    </row>
    <row r="22" spans="1:9" x14ac:dyDescent="0.25">
      <c r="A22" t="s">
        <v>20</v>
      </c>
      <c r="B22" s="4">
        <v>37000000</v>
      </c>
      <c r="C22" s="4">
        <v>30804786</v>
      </c>
      <c r="D22" s="6">
        <f t="shared" si="0"/>
        <v>40000000</v>
      </c>
      <c r="E22" s="5">
        <v>3000000</v>
      </c>
      <c r="F22" s="4"/>
      <c r="G22" s="4">
        <v>7000000</v>
      </c>
      <c r="H22" s="4"/>
      <c r="I22" s="6">
        <f t="shared" si="1"/>
        <v>30000000</v>
      </c>
    </row>
    <row r="23" spans="1:9" x14ac:dyDescent="0.25">
      <c r="A23" t="s">
        <v>21</v>
      </c>
      <c r="B23" s="4">
        <v>31700000</v>
      </c>
      <c r="C23" s="4">
        <v>26464234</v>
      </c>
      <c r="D23" s="6">
        <f t="shared" si="0"/>
        <v>40000000</v>
      </c>
      <c r="E23" s="5">
        <v>3300000.0000000005</v>
      </c>
      <c r="F23" s="4"/>
      <c r="G23" s="4"/>
      <c r="H23" s="4"/>
      <c r="I23" s="6">
        <f t="shared" si="1"/>
        <v>36700000</v>
      </c>
    </row>
    <row r="24" spans="1:9" x14ac:dyDescent="0.25">
      <c r="A24" t="s">
        <v>22</v>
      </c>
      <c r="B24" s="4">
        <v>19743171</v>
      </c>
      <c r="C24" s="4">
        <v>4804809</v>
      </c>
      <c r="D24" s="6">
        <f t="shared" si="0"/>
        <v>24547980</v>
      </c>
      <c r="E24" s="5">
        <v>4200000</v>
      </c>
      <c r="F24" s="4"/>
      <c r="G24" s="4"/>
      <c r="H24" s="4"/>
      <c r="I24" s="6">
        <f t="shared" si="1"/>
        <v>20347980</v>
      </c>
    </row>
    <row r="25" spans="1:9" x14ac:dyDescent="0.25">
      <c r="A25" t="s">
        <v>23</v>
      </c>
      <c r="B25" s="4">
        <v>17792282</v>
      </c>
      <c r="C25" s="4"/>
      <c r="D25" s="6">
        <f t="shared" si="0"/>
        <v>17792282</v>
      </c>
      <c r="E25" s="5">
        <v>4400000</v>
      </c>
      <c r="F25" s="4"/>
      <c r="G25" s="4"/>
      <c r="H25" s="4"/>
      <c r="I25" s="6">
        <f t="shared" si="1"/>
        <v>13392282</v>
      </c>
    </row>
    <row r="26" spans="1:9" x14ac:dyDescent="0.25">
      <c r="C26" s="4"/>
      <c r="E26" s="4"/>
      <c r="F26" s="4"/>
      <c r="G26" s="4"/>
      <c r="H26" s="4"/>
    </row>
  </sheetData>
  <conditionalFormatting sqref="D2:D25 I2:I25">
    <cfRule type="cellIs" dxfId="342" priority="1" operator="lessThan">
      <formula>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30"/>
  <sheetViews>
    <sheetView workbookViewId="0">
      <selection activeCell="C26" sqref="C26"/>
    </sheetView>
  </sheetViews>
  <sheetFormatPr defaultRowHeight="15" x14ac:dyDescent="0.25"/>
  <cols>
    <col min="1" max="1" width="32.140625" style="9" customWidth="1"/>
    <col min="2" max="2" width="29.85546875" style="9" customWidth="1"/>
    <col min="3" max="3" width="19.140625" style="9" customWidth="1"/>
    <col min="4" max="4" width="16.7109375" style="9" customWidth="1"/>
    <col min="5" max="6" width="9.140625" style="9"/>
    <col min="7" max="7" width="10.140625" style="9" customWidth="1"/>
    <col min="8" max="8" width="9.140625" style="9"/>
    <col min="9" max="9" width="22.42578125" style="9" customWidth="1"/>
    <col min="10" max="11" width="9.140625" style="9"/>
    <col min="12" max="12" width="13.5703125" style="9" customWidth="1"/>
    <col min="13" max="13" width="17.5703125" style="9" customWidth="1"/>
    <col min="14" max="14" width="19.28515625" style="9" customWidth="1"/>
    <col min="15" max="16384" width="9.140625" style="9"/>
  </cols>
  <sheetData>
    <row r="1" spans="1:14" x14ac:dyDescent="0.25">
      <c r="A1" s="2" t="s">
        <v>24</v>
      </c>
      <c r="B1" s="3" t="s">
        <v>78</v>
      </c>
      <c r="C1" s="2" t="s">
        <v>29</v>
      </c>
      <c r="D1" s="2" t="s">
        <v>83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78</v>
      </c>
    </row>
    <row r="2" spans="1:14" ht="15.75" x14ac:dyDescent="0.3">
      <c r="A2" s="9" t="s">
        <v>0</v>
      </c>
      <c r="B2" s="4">
        <v>23490973</v>
      </c>
      <c r="C2" s="15">
        <v>12192023</v>
      </c>
      <c r="D2" s="6">
        <f t="shared" ref="D2:D29" si="0">IF(B2+C2&lt;40000000, B2+C2, 40000000)</f>
        <v>35682996</v>
      </c>
      <c r="E2" s="10">
        <v>4462500</v>
      </c>
      <c r="F2" s="4"/>
      <c r="G2" s="4"/>
      <c r="I2" s="6">
        <f t="shared" ref="I2:I29" si="1">D2+F2-E2-G2-H2</f>
        <v>31220496</v>
      </c>
      <c r="M2" s="4"/>
    </row>
    <row r="3" spans="1:14" x14ac:dyDescent="0.25">
      <c r="A3" s="9" t="s">
        <v>52</v>
      </c>
      <c r="B3" s="4">
        <v>4850001</v>
      </c>
      <c r="C3" s="14">
        <v>0</v>
      </c>
      <c r="D3" s="6">
        <f t="shared" si="0"/>
        <v>4850001</v>
      </c>
      <c r="E3" s="10">
        <v>5775000</v>
      </c>
      <c r="F3" s="4"/>
      <c r="G3" s="4"/>
      <c r="I3" s="6">
        <f t="shared" si="1"/>
        <v>-924999</v>
      </c>
      <c r="L3" s="6"/>
      <c r="N3" s="6"/>
    </row>
    <row r="4" spans="1:14" x14ac:dyDescent="0.25">
      <c r="A4" s="9" t="s">
        <v>2</v>
      </c>
      <c r="B4" s="4">
        <v>0</v>
      </c>
      <c r="C4" s="14">
        <v>0</v>
      </c>
      <c r="D4" s="6">
        <f t="shared" si="0"/>
        <v>0</v>
      </c>
      <c r="E4" s="10">
        <v>5512500</v>
      </c>
      <c r="F4" s="4"/>
      <c r="G4" s="4"/>
      <c r="I4" s="6">
        <f t="shared" si="1"/>
        <v>-5512500</v>
      </c>
      <c r="L4" s="6"/>
      <c r="N4" s="6"/>
    </row>
    <row r="5" spans="1:14" x14ac:dyDescent="0.25">
      <c r="A5" s="9" t="s">
        <v>73</v>
      </c>
      <c r="B5" s="4">
        <v>0</v>
      </c>
      <c r="C5" s="14">
        <v>0</v>
      </c>
      <c r="D5" s="6">
        <f t="shared" si="0"/>
        <v>0</v>
      </c>
      <c r="E5" s="10">
        <v>500000</v>
      </c>
      <c r="F5" s="4"/>
      <c r="G5" s="4"/>
      <c r="I5" s="6">
        <f t="shared" si="1"/>
        <v>-500000</v>
      </c>
      <c r="L5" s="6"/>
      <c r="N5" s="6"/>
    </row>
    <row r="6" spans="1:14" x14ac:dyDescent="0.25">
      <c r="A6" s="9" t="s">
        <v>5</v>
      </c>
      <c r="B6" s="4">
        <v>22150000</v>
      </c>
      <c r="C6" s="14">
        <v>6979463</v>
      </c>
      <c r="D6" s="6">
        <f t="shared" si="0"/>
        <v>29129463</v>
      </c>
      <c r="E6" s="10">
        <v>4462500</v>
      </c>
      <c r="F6" s="4"/>
      <c r="G6" s="4"/>
      <c r="I6" s="6">
        <f t="shared" si="1"/>
        <v>24666963</v>
      </c>
      <c r="L6" s="6"/>
      <c r="N6" s="6"/>
    </row>
    <row r="7" spans="1:14" x14ac:dyDescent="0.25">
      <c r="A7" s="9" t="s">
        <v>6</v>
      </c>
      <c r="B7" s="11">
        <v>23334931</v>
      </c>
      <c r="C7" s="14">
        <v>4834793</v>
      </c>
      <c r="D7" s="6">
        <f t="shared" si="0"/>
        <v>28169724</v>
      </c>
      <c r="E7" s="10">
        <v>4462500</v>
      </c>
      <c r="F7" s="4"/>
      <c r="G7" s="4"/>
      <c r="I7" s="6">
        <f t="shared" si="1"/>
        <v>23707224</v>
      </c>
      <c r="L7" s="6"/>
      <c r="N7" s="6"/>
    </row>
    <row r="8" spans="1:14" x14ac:dyDescent="0.25">
      <c r="A8" s="9" t="s">
        <v>4</v>
      </c>
      <c r="B8" s="4">
        <v>39475000</v>
      </c>
      <c r="C8" s="14">
        <v>0</v>
      </c>
      <c r="D8" s="6">
        <f t="shared" si="0"/>
        <v>39475000</v>
      </c>
      <c r="E8" s="10">
        <v>525000</v>
      </c>
      <c r="F8" s="4"/>
      <c r="G8" s="4"/>
      <c r="I8" s="6">
        <f t="shared" si="1"/>
        <v>38950000</v>
      </c>
      <c r="L8" s="6"/>
      <c r="N8" s="6"/>
    </row>
    <row r="9" spans="1:14" x14ac:dyDescent="0.25">
      <c r="A9" s="9" t="s">
        <v>67</v>
      </c>
      <c r="B9" s="4">
        <v>40000000</v>
      </c>
      <c r="C9" s="14">
        <v>10000000</v>
      </c>
      <c r="D9" s="6">
        <f t="shared" si="0"/>
        <v>40000000</v>
      </c>
      <c r="E9" s="10">
        <v>0</v>
      </c>
      <c r="F9" s="4"/>
      <c r="G9" s="4"/>
      <c r="H9" s="4"/>
      <c r="I9" s="6">
        <f t="shared" si="1"/>
        <v>40000000</v>
      </c>
      <c r="L9" s="6"/>
      <c r="N9" s="6"/>
    </row>
    <row r="10" spans="1:14" ht="15.75" x14ac:dyDescent="0.3">
      <c r="A10" s="9" t="s">
        <v>8</v>
      </c>
      <c r="B10" s="4">
        <v>30888396</v>
      </c>
      <c r="C10" s="15">
        <v>7363798</v>
      </c>
      <c r="D10" s="6">
        <f t="shared" si="0"/>
        <v>38252194</v>
      </c>
      <c r="E10" s="10">
        <v>0</v>
      </c>
      <c r="F10" s="4"/>
      <c r="G10" s="4"/>
      <c r="H10" s="4"/>
      <c r="I10" s="6">
        <f t="shared" si="1"/>
        <v>38252194</v>
      </c>
      <c r="L10" s="6"/>
      <c r="N10" s="6"/>
    </row>
    <row r="11" spans="1:14" ht="15.75" x14ac:dyDescent="0.3">
      <c r="A11" s="9" t="s">
        <v>84</v>
      </c>
      <c r="B11" s="4">
        <v>0</v>
      </c>
      <c r="C11" s="15">
        <v>30402811</v>
      </c>
      <c r="D11" s="6">
        <f t="shared" si="0"/>
        <v>30402811</v>
      </c>
      <c r="E11" s="10">
        <v>500000</v>
      </c>
      <c r="F11" s="4"/>
      <c r="G11" s="4"/>
      <c r="I11" s="6">
        <f t="shared" si="1"/>
        <v>29902811</v>
      </c>
      <c r="L11" s="6"/>
      <c r="N11" s="6"/>
    </row>
    <row r="12" spans="1:14" x14ac:dyDescent="0.25">
      <c r="A12" s="9" t="s">
        <v>10</v>
      </c>
      <c r="B12" s="4">
        <v>21100000</v>
      </c>
      <c r="C12" s="14">
        <v>0</v>
      </c>
      <c r="D12" s="6">
        <f t="shared" si="0"/>
        <v>21100000</v>
      </c>
      <c r="E12" s="10">
        <v>6300000</v>
      </c>
      <c r="F12" s="4"/>
      <c r="G12" s="4"/>
      <c r="I12" s="6">
        <f t="shared" si="1"/>
        <v>14800000</v>
      </c>
      <c r="L12" s="6"/>
      <c r="N12" s="6"/>
    </row>
    <row r="13" spans="1:14" ht="15.75" x14ac:dyDescent="0.3">
      <c r="A13" s="9" t="s">
        <v>12</v>
      </c>
      <c r="B13" s="4">
        <v>0</v>
      </c>
      <c r="C13" s="15">
        <v>11266511</v>
      </c>
      <c r="D13" s="6">
        <f t="shared" si="0"/>
        <v>11266511</v>
      </c>
      <c r="E13" s="10">
        <v>6600000</v>
      </c>
      <c r="F13" s="4"/>
      <c r="G13" s="4"/>
      <c r="I13" s="6">
        <f t="shared" si="1"/>
        <v>4666511</v>
      </c>
      <c r="L13" s="6"/>
      <c r="N13" s="6"/>
    </row>
    <row r="14" spans="1:14" ht="15.75" x14ac:dyDescent="0.3">
      <c r="A14" s="9" t="s">
        <v>13</v>
      </c>
      <c r="B14" s="4">
        <v>13794222</v>
      </c>
      <c r="C14" s="15">
        <v>1994894</v>
      </c>
      <c r="D14" s="6">
        <f t="shared" si="0"/>
        <v>15789116</v>
      </c>
      <c r="E14" s="10">
        <v>1750000</v>
      </c>
      <c r="F14" s="4"/>
      <c r="G14" s="4"/>
      <c r="H14" s="13"/>
      <c r="I14" s="6">
        <f t="shared" si="1"/>
        <v>14039116</v>
      </c>
      <c r="L14" s="6"/>
      <c r="N14" s="6"/>
    </row>
    <row r="15" spans="1:14" ht="15.75" x14ac:dyDescent="0.3">
      <c r="A15" s="9" t="s">
        <v>11</v>
      </c>
      <c r="B15" s="4">
        <v>34487500</v>
      </c>
      <c r="C15" s="15">
        <v>46032724</v>
      </c>
      <c r="D15" s="6">
        <f t="shared" si="0"/>
        <v>40000000</v>
      </c>
      <c r="E15" s="10">
        <v>5512500</v>
      </c>
      <c r="F15" s="4"/>
      <c r="G15" s="4"/>
      <c r="I15" s="6">
        <f t="shared" si="1"/>
        <v>34487500</v>
      </c>
      <c r="L15" s="6"/>
      <c r="N15" s="6"/>
    </row>
    <row r="16" spans="1:14" x14ac:dyDescent="0.25">
      <c r="A16" s="9" t="s">
        <v>14</v>
      </c>
      <c r="B16" s="4">
        <v>3687500</v>
      </c>
      <c r="C16" s="14">
        <v>8045506</v>
      </c>
      <c r="D16" s="6">
        <f t="shared" si="0"/>
        <v>11733006</v>
      </c>
      <c r="E16" s="10">
        <v>4462500</v>
      </c>
      <c r="F16" s="4"/>
      <c r="G16" s="4"/>
      <c r="I16" s="6">
        <f t="shared" si="1"/>
        <v>7270506</v>
      </c>
      <c r="L16" s="6"/>
      <c r="N16" s="6"/>
    </row>
    <row r="17" spans="1:14" ht="15.75" x14ac:dyDescent="0.3">
      <c r="A17" s="9" t="s">
        <v>60</v>
      </c>
      <c r="B17" s="4">
        <v>39475000</v>
      </c>
      <c r="C17" s="15">
        <v>12298997</v>
      </c>
      <c r="D17" s="6">
        <f t="shared" si="0"/>
        <v>40000000</v>
      </c>
      <c r="E17" s="10">
        <v>1837500</v>
      </c>
      <c r="F17" s="4"/>
      <c r="G17" s="4"/>
      <c r="H17" s="4"/>
      <c r="I17" s="6">
        <f>D17-E17-G17-H17</f>
        <v>38162500</v>
      </c>
      <c r="L17" s="6"/>
      <c r="N17" s="6"/>
    </row>
    <row r="18" spans="1:14" ht="15.75" x14ac:dyDescent="0.3">
      <c r="A18" s="9" t="s">
        <v>16</v>
      </c>
      <c r="B18" s="4">
        <v>25650000</v>
      </c>
      <c r="C18" s="15">
        <v>17159316</v>
      </c>
      <c r="D18" s="6">
        <f t="shared" si="0"/>
        <v>40000000</v>
      </c>
      <c r="E18" s="10">
        <v>4675000.0000000009</v>
      </c>
      <c r="F18" s="4"/>
      <c r="G18" s="4"/>
      <c r="I18" s="6">
        <f t="shared" si="1"/>
        <v>35325000</v>
      </c>
      <c r="L18" s="6"/>
      <c r="N18" s="6"/>
    </row>
    <row r="19" spans="1:14" ht="15.75" x14ac:dyDescent="0.3">
      <c r="A19" s="9" t="s">
        <v>17</v>
      </c>
      <c r="B19" s="4">
        <v>34225000</v>
      </c>
      <c r="C19" s="15">
        <v>26454577</v>
      </c>
      <c r="D19" s="6">
        <f t="shared" si="0"/>
        <v>40000000</v>
      </c>
      <c r="E19" s="10">
        <v>5775000</v>
      </c>
      <c r="F19" s="4"/>
      <c r="G19" s="4"/>
      <c r="I19" s="6">
        <f t="shared" si="1"/>
        <v>34225000</v>
      </c>
      <c r="L19" s="6"/>
      <c r="N19" s="6"/>
    </row>
    <row r="20" spans="1:14" x14ac:dyDescent="0.25">
      <c r="A20" s="9" t="s">
        <v>18</v>
      </c>
      <c r="B20" s="4">
        <v>31500000</v>
      </c>
      <c r="C20" s="14">
        <v>0</v>
      </c>
      <c r="D20" s="6">
        <f t="shared" si="0"/>
        <v>31500000</v>
      </c>
      <c r="E20" s="10">
        <v>4250000</v>
      </c>
      <c r="F20" s="4"/>
      <c r="G20" s="4"/>
      <c r="I20" s="6">
        <f t="shared" si="1"/>
        <v>27250000</v>
      </c>
      <c r="L20" s="6"/>
      <c r="N20" s="6"/>
    </row>
    <row r="21" spans="1:14" x14ac:dyDescent="0.25">
      <c r="A21" s="9" t="s">
        <v>41</v>
      </c>
      <c r="B21" s="4">
        <v>15840565</v>
      </c>
      <c r="C21" s="4">
        <v>0</v>
      </c>
      <c r="D21" s="6">
        <f t="shared" si="0"/>
        <v>15840565</v>
      </c>
      <c r="E21" s="10">
        <v>1925000.0000000002</v>
      </c>
      <c r="F21" s="4"/>
      <c r="G21" s="4"/>
      <c r="I21" s="6">
        <f t="shared" si="1"/>
        <v>13915565</v>
      </c>
      <c r="L21" s="6"/>
      <c r="N21" s="6"/>
    </row>
    <row r="22" spans="1:14" x14ac:dyDescent="0.25">
      <c r="A22" s="9" t="s">
        <v>20</v>
      </c>
      <c r="B22" s="4">
        <v>37993459</v>
      </c>
      <c r="C22" s="14">
        <v>1527519</v>
      </c>
      <c r="D22" s="6">
        <f t="shared" si="0"/>
        <v>39520978</v>
      </c>
      <c r="E22" s="10">
        <v>525000</v>
      </c>
      <c r="F22" s="4"/>
      <c r="G22" s="4"/>
      <c r="I22" s="6">
        <f t="shared" si="1"/>
        <v>38995978</v>
      </c>
      <c r="L22" s="6"/>
      <c r="N22" s="6"/>
    </row>
    <row r="23" spans="1:14" x14ac:dyDescent="0.25">
      <c r="A23" s="9" t="s">
        <v>21</v>
      </c>
      <c r="B23" s="4">
        <v>0</v>
      </c>
      <c r="C23" s="14">
        <v>0</v>
      </c>
      <c r="D23" s="6">
        <f t="shared" si="0"/>
        <v>0</v>
      </c>
      <c r="E23" s="10">
        <v>4675000.0000000009</v>
      </c>
      <c r="F23" s="4"/>
      <c r="G23" s="4"/>
      <c r="I23" s="6">
        <f>D23+F23-E23-G23-H23</f>
        <v>-4675000.0000000009</v>
      </c>
      <c r="L23" s="6"/>
      <c r="N23" s="6"/>
    </row>
    <row r="24" spans="1:14" ht="15.75" x14ac:dyDescent="0.3">
      <c r="A24" s="9" t="s">
        <v>22</v>
      </c>
      <c r="B24" s="4">
        <v>26157936</v>
      </c>
      <c r="C24" s="15">
        <v>5563431</v>
      </c>
      <c r="D24" s="6">
        <f t="shared" si="0"/>
        <v>31721367</v>
      </c>
      <c r="E24" s="10">
        <v>1650000.0000000002</v>
      </c>
      <c r="F24" s="4"/>
      <c r="G24" s="4"/>
      <c r="I24" s="6">
        <f t="shared" si="1"/>
        <v>30071367</v>
      </c>
      <c r="L24" s="6"/>
      <c r="N24" s="6"/>
    </row>
    <row r="25" spans="1:14" x14ac:dyDescent="0.25">
      <c r="A25" s="9" t="s">
        <v>51</v>
      </c>
      <c r="B25" s="4">
        <v>7681858</v>
      </c>
      <c r="C25" s="14">
        <v>221910</v>
      </c>
      <c r="D25" s="6">
        <f t="shared" si="0"/>
        <v>7903768</v>
      </c>
      <c r="E25" s="10">
        <v>5775000</v>
      </c>
      <c r="F25" s="4"/>
      <c r="G25" s="4"/>
      <c r="I25" s="6">
        <f t="shared" si="1"/>
        <v>2128768</v>
      </c>
      <c r="L25" s="6"/>
      <c r="N25" s="6"/>
    </row>
    <row r="26" spans="1:14" ht="15.75" x14ac:dyDescent="0.3">
      <c r="A26" s="9" t="s">
        <v>80</v>
      </c>
      <c r="B26" s="4">
        <v>0</v>
      </c>
      <c r="C26" s="16">
        <v>13260112</v>
      </c>
      <c r="D26" s="6">
        <f t="shared" si="0"/>
        <v>13260112</v>
      </c>
      <c r="E26" s="10">
        <v>0</v>
      </c>
      <c r="I26" s="6">
        <f t="shared" si="1"/>
        <v>13260112</v>
      </c>
      <c r="L26" s="6"/>
      <c r="N26" s="6"/>
    </row>
    <row r="27" spans="1:14" ht="15.75" x14ac:dyDescent="0.3">
      <c r="A27" s="9" t="s">
        <v>81</v>
      </c>
      <c r="B27" s="4">
        <v>0</v>
      </c>
      <c r="C27" s="15">
        <v>22006481</v>
      </c>
      <c r="D27" s="6">
        <f t="shared" si="0"/>
        <v>22006481</v>
      </c>
      <c r="E27" s="10">
        <v>0</v>
      </c>
      <c r="I27" s="6">
        <f t="shared" si="1"/>
        <v>22006481</v>
      </c>
      <c r="L27" s="6"/>
      <c r="N27" s="6"/>
    </row>
    <row r="28" spans="1:14" x14ac:dyDescent="0.25">
      <c r="A28" s="9" t="s">
        <v>19</v>
      </c>
      <c r="B28" s="4">
        <v>0</v>
      </c>
      <c r="C28" s="9">
        <v>0</v>
      </c>
      <c r="D28" s="6">
        <f t="shared" si="0"/>
        <v>0</v>
      </c>
      <c r="E28" s="10">
        <v>0</v>
      </c>
      <c r="I28" s="6">
        <f t="shared" si="1"/>
        <v>0</v>
      </c>
      <c r="L28" s="6"/>
      <c r="N28" s="6"/>
    </row>
    <row r="29" spans="1:14" x14ac:dyDescent="0.25">
      <c r="A29" s="9" t="s">
        <v>82</v>
      </c>
      <c r="B29" s="4">
        <v>0</v>
      </c>
      <c r="C29" s="9">
        <v>0</v>
      </c>
      <c r="D29" s="6">
        <f t="shared" si="0"/>
        <v>0</v>
      </c>
      <c r="E29" s="10">
        <v>0</v>
      </c>
      <c r="I29" s="6">
        <f t="shared" si="1"/>
        <v>0</v>
      </c>
      <c r="L29" s="6"/>
      <c r="N29" s="6"/>
    </row>
    <row r="30" spans="1:14" x14ac:dyDescent="0.25">
      <c r="L30" s="6"/>
      <c r="N30" s="6"/>
    </row>
  </sheetData>
  <conditionalFormatting sqref="I21 G2:G16 G18:G25 H17">
    <cfRule type="cellIs" dxfId="223" priority="15" operator="lessThan">
      <formula>0</formula>
    </cfRule>
  </conditionalFormatting>
  <conditionalFormatting sqref="D2:D29">
    <cfRule type="cellIs" dxfId="222" priority="22" operator="lessThan">
      <formula>0</formula>
    </cfRule>
  </conditionalFormatting>
  <conditionalFormatting sqref="D2:D29">
    <cfRule type="cellIs" dxfId="221" priority="21" operator="lessThan">
      <formula>0</formula>
    </cfRule>
  </conditionalFormatting>
  <conditionalFormatting sqref="D20 G20">
    <cfRule type="cellIs" dxfId="220" priority="20" operator="lessThan">
      <formula>0</formula>
    </cfRule>
  </conditionalFormatting>
  <conditionalFormatting sqref="D21 G21">
    <cfRule type="cellIs" dxfId="219" priority="19" operator="lessThan">
      <formula>0</formula>
    </cfRule>
  </conditionalFormatting>
  <conditionalFormatting sqref="I5:I25">
    <cfRule type="cellIs" dxfId="218" priority="18" operator="lessThan">
      <formula>0</formula>
    </cfRule>
  </conditionalFormatting>
  <conditionalFormatting sqref="I2:I25">
    <cfRule type="cellIs" dxfId="217" priority="17" operator="lessThan">
      <formula>0</formula>
    </cfRule>
  </conditionalFormatting>
  <conditionalFormatting sqref="I20">
    <cfRule type="cellIs" dxfId="216" priority="16" operator="lessThan">
      <formula>0</formula>
    </cfRule>
  </conditionalFormatting>
  <conditionalFormatting sqref="I26:I29">
    <cfRule type="cellIs" dxfId="215" priority="14" operator="lessThan">
      <formula>0</formula>
    </cfRule>
  </conditionalFormatting>
  <conditionalFormatting sqref="I26:I29">
    <cfRule type="cellIs" dxfId="214" priority="13" operator="lessThan">
      <formula>0</formula>
    </cfRule>
  </conditionalFormatting>
  <conditionalFormatting sqref="L22">
    <cfRule type="cellIs" dxfId="213" priority="9" operator="lessThan">
      <formula>0</formula>
    </cfRule>
  </conditionalFormatting>
  <conditionalFormatting sqref="L6:L26">
    <cfRule type="cellIs" dxfId="212" priority="12" operator="lessThan">
      <formula>0</formula>
    </cfRule>
  </conditionalFormatting>
  <conditionalFormatting sqref="L3:L26">
    <cfRule type="cellIs" dxfId="211" priority="11" operator="lessThan">
      <formula>0</formula>
    </cfRule>
  </conditionalFormatting>
  <conditionalFormatting sqref="L21">
    <cfRule type="cellIs" dxfId="210" priority="10" operator="lessThan">
      <formula>0</formula>
    </cfRule>
  </conditionalFormatting>
  <conditionalFormatting sqref="L27:L30">
    <cfRule type="cellIs" dxfId="209" priority="8" operator="lessThan">
      <formula>0</formula>
    </cfRule>
  </conditionalFormatting>
  <conditionalFormatting sqref="L27:L30">
    <cfRule type="cellIs" dxfId="208" priority="7" operator="lessThan">
      <formula>0</formula>
    </cfRule>
  </conditionalFormatting>
  <conditionalFormatting sqref="N22">
    <cfRule type="cellIs" dxfId="207" priority="3" operator="lessThan">
      <formula>0</formula>
    </cfRule>
  </conditionalFormatting>
  <conditionalFormatting sqref="N6:N26">
    <cfRule type="cellIs" dxfId="206" priority="6" operator="lessThan">
      <formula>0</formula>
    </cfRule>
  </conditionalFormatting>
  <conditionalFormatting sqref="N3:N30">
    <cfRule type="cellIs" dxfId="205" priority="5" operator="lessThan">
      <formula>0</formula>
    </cfRule>
  </conditionalFormatting>
  <conditionalFormatting sqref="N21">
    <cfRule type="cellIs" dxfId="204" priority="4" operator="lessThan">
      <formula>0</formula>
    </cfRule>
  </conditionalFormatting>
  <conditionalFormatting sqref="N27:N30">
    <cfRule type="cellIs" dxfId="203" priority="2" operator="lessThan">
      <formula>0</formula>
    </cfRule>
  </conditionalFormatting>
  <conditionalFormatting sqref="N27:N30">
    <cfRule type="cellIs" dxfId="202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30"/>
  <sheetViews>
    <sheetView workbookViewId="0">
      <selection activeCell="K16" sqref="K16"/>
    </sheetView>
  </sheetViews>
  <sheetFormatPr defaultRowHeight="15" x14ac:dyDescent="0.25"/>
  <cols>
    <col min="1" max="1" width="32.140625" style="9" customWidth="1"/>
    <col min="2" max="2" width="29.85546875" style="9" customWidth="1"/>
    <col min="3" max="3" width="19.140625" style="9" customWidth="1"/>
    <col min="4" max="4" width="16.7109375" style="9" customWidth="1"/>
    <col min="5" max="6" width="9.140625" style="9"/>
    <col min="7" max="7" width="10.140625" style="9" customWidth="1"/>
    <col min="8" max="8" width="9.140625" style="9"/>
    <col min="9" max="9" width="22.42578125" style="9" customWidth="1"/>
    <col min="10" max="11" width="9.140625" style="9"/>
    <col min="12" max="12" width="13.5703125" style="9" customWidth="1"/>
    <col min="13" max="13" width="17.5703125" style="9" customWidth="1"/>
    <col min="14" max="14" width="19.28515625" style="9" customWidth="1"/>
    <col min="15" max="16384" width="9.140625" style="9"/>
  </cols>
  <sheetData>
    <row r="1" spans="1:14" x14ac:dyDescent="0.25">
      <c r="A1" s="2" t="s">
        <v>24</v>
      </c>
      <c r="B1" s="3" t="s">
        <v>85</v>
      </c>
      <c r="C1" s="2" t="s">
        <v>29</v>
      </c>
      <c r="D1" s="2" t="s">
        <v>88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86</v>
      </c>
      <c r="M1" s="2" t="s">
        <v>24</v>
      </c>
    </row>
    <row r="2" spans="1:14" ht="15.75" x14ac:dyDescent="0.3">
      <c r="A2" s="9" t="s">
        <v>0</v>
      </c>
      <c r="B2" s="4">
        <v>31220496</v>
      </c>
      <c r="C2" s="15">
        <v>12192023</v>
      </c>
      <c r="D2" s="6">
        <f t="shared" ref="D2:D29" si="0">IF(B2+C2&lt;40000000, B2+C2, 40000000)</f>
        <v>40000000</v>
      </c>
      <c r="E2" s="10">
        <v>4462500</v>
      </c>
      <c r="F2" s="4"/>
      <c r="G2" s="4"/>
      <c r="I2" s="6">
        <f t="shared" ref="I2:I29" si="1">D2+F2-E2-G2-H2</f>
        <v>35537500</v>
      </c>
      <c r="M2" s="9" t="s">
        <v>0</v>
      </c>
      <c r="N2" s="4">
        <f>I2</f>
        <v>35537500</v>
      </c>
    </row>
    <row r="3" spans="1:14" x14ac:dyDescent="0.25">
      <c r="A3" s="9" t="s">
        <v>52</v>
      </c>
      <c r="B3" s="4">
        <v>0</v>
      </c>
      <c r="C3" s="14">
        <v>0</v>
      </c>
      <c r="D3" s="6">
        <f t="shared" si="0"/>
        <v>0</v>
      </c>
      <c r="E3" s="10">
        <v>5775000</v>
      </c>
      <c r="F3" s="4"/>
      <c r="G3" s="4"/>
      <c r="I3" s="6">
        <f t="shared" si="1"/>
        <v>-5775000</v>
      </c>
      <c r="L3" s="6"/>
      <c r="M3" s="9" t="s">
        <v>52</v>
      </c>
      <c r="N3" s="4">
        <f t="shared" ref="N3:N29" si="2">I3</f>
        <v>-5775000</v>
      </c>
    </row>
    <row r="4" spans="1:14" x14ac:dyDescent="0.25">
      <c r="A4" s="9" t="s">
        <v>89</v>
      </c>
      <c r="B4" s="4">
        <v>0</v>
      </c>
      <c r="C4" s="14">
        <v>7851790</v>
      </c>
      <c r="D4" s="6">
        <f t="shared" si="0"/>
        <v>7851790</v>
      </c>
      <c r="E4" s="10">
        <v>1575000</v>
      </c>
      <c r="F4" s="4"/>
      <c r="G4" s="4"/>
      <c r="H4" s="9">
        <v>2500000</v>
      </c>
      <c r="I4" s="6">
        <f t="shared" si="1"/>
        <v>3776790</v>
      </c>
      <c r="L4" s="6"/>
      <c r="M4" s="9" t="s">
        <v>87</v>
      </c>
      <c r="N4" s="4">
        <f t="shared" si="2"/>
        <v>3776790</v>
      </c>
    </row>
    <row r="5" spans="1:14" x14ac:dyDescent="0.25">
      <c r="A5" s="9" t="s">
        <v>73</v>
      </c>
      <c r="B5" s="4">
        <v>0</v>
      </c>
      <c r="C5" s="14">
        <v>8913075</v>
      </c>
      <c r="D5" s="6">
        <f t="shared" si="0"/>
        <v>8913075</v>
      </c>
      <c r="E5" s="10">
        <v>500000</v>
      </c>
      <c r="F5" s="4"/>
      <c r="G5" s="4"/>
      <c r="I5" s="6">
        <f t="shared" si="1"/>
        <v>8413075</v>
      </c>
      <c r="L5" s="6"/>
      <c r="M5" s="9" t="s">
        <v>73</v>
      </c>
      <c r="N5" s="4">
        <f t="shared" si="2"/>
        <v>8413075</v>
      </c>
    </row>
    <row r="6" spans="1:14" x14ac:dyDescent="0.25">
      <c r="A6" s="9" t="s">
        <v>5</v>
      </c>
      <c r="B6" s="4">
        <v>24666963</v>
      </c>
      <c r="C6" s="14">
        <v>0</v>
      </c>
      <c r="D6" s="6">
        <f t="shared" si="0"/>
        <v>24666963</v>
      </c>
      <c r="E6" s="10">
        <v>4462500</v>
      </c>
      <c r="F6" s="4"/>
      <c r="G6" s="4"/>
      <c r="I6" s="6">
        <f t="shared" si="1"/>
        <v>20204463</v>
      </c>
      <c r="L6" s="6"/>
      <c r="M6" s="9" t="s">
        <v>5</v>
      </c>
      <c r="N6" s="4">
        <f t="shared" si="2"/>
        <v>20204463</v>
      </c>
    </row>
    <row r="7" spans="1:14" x14ac:dyDescent="0.25">
      <c r="A7" s="9" t="s">
        <v>6</v>
      </c>
      <c r="B7" s="11">
        <v>23707224</v>
      </c>
      <c r="C7" s="14">
        <f>104507522-101267242</f>
        <v>3240280</v>
      </c>
      <c r="D7" s="6">
        <f t="shared" si="0"/>
        <v>26947504</v>
      </c>
      <c r="E7" s="10">
        <v>4462500</v>
      </c>
      <c r="F7" s="4"/>
      <c r="G7" s="4"/>
      <c r="I7" s="6">
        <f t="shared" si="1"/>
        <v>22485004</v>
      </c>
      <c r="L7" s="6"/>
      <c r="M7" s="9" t="s">
        <v>6</v>
      </c>
      <c r="N7" s="4">
        <f t="shared" si="2"/>
        <v>22485004</v>
      </c>
    </row>
    <row r="8" spans="1:14" x14ac:dyDescent="0.25">
      <c r="A8" s="9" t="s">
        <v>4</v>
      </c>
      <c r="B8" s="4">
        <v>38950000</v>
      </c>
      <c r="C8" s="14">
        <v>27000000</v>
      </c>
      <c r="D8" s="6">
        <f t="shared" si="0"/>
        <v>40000000</v>
      </c>
      <c r="E8" s="10">
        <v>525000</v>
      </c>
      <c r="F8" s="4"/>
      <c r="G8" s="4"/>
      <c r="I8" s="6">
        <f t="shared" si="1"/>
        <v>39475000</v>
      </c>
      <c r="L8" s="6"/>
      <c r="M8" s="9" t="s">
        <v>4</v>
      </c>
      <c r="N8" s="4">
        <f t="shared" si="2"/>
        <v>39475000</v>
      </c>
    </row>
    <row r="9" spans="1:14" x14ac:dyDescent="0.25">
      <c r="A9" s="9" t="s">
        <v>67</v>
      </c>
      <c r="B9" s="4">
        <v>40000000</v>
      </c>
      <c r="C9" s="14">
        <v>40000000</v>
      </c>
      <c r="D9" s="6">
        <f t="shared" si="0"/>
        <v>40000000</v>
      </c>
      <c r="E9" s="10">
        <v>0</v>
      </c>
      <c r="F9" s="4"/>
      <c r="G9" s="4"/>
      <c r="H9" s="4"/>
      <c r="I9" s="6">
        <f t="shared" si="1"/>
        <v>40000000</v>
      </c>
      <c r="L9" s="6"/>
      <c r="M9" s="9" t="s">
        <v>67</v>
      </c>
      <c r="N9" s="4">
        <f t="shared" si="2"/>
        <v>40000000</v>
      </c>
    </row>
    <row r="10" spans="1:14" ht="15.75" x14ac:dyDescent="0.3">
      <c r="A10" s="9" t="s">
        <v>8</v>
      </c>
      <c r="B10" s="4">
        <v>38252194</v>
      </c>
      <c r="C10" s="15">
        <v>0</v>
      </c>
      <c r="D10" s="6">
        <f t="shared" si="0"/>
        <v>38252194</v>
      </c>
      <c r="E10" s="10">
        <v>0</v>
      </c>
      <c r="F10" s="4"/>
      <c r="G10" s="4"/>
      <c r="H10" s="4"/>
      <c r="I10" s="6">
        <f t="shared" si="1"/>
        <v>38252194</v>
      </c>
      <c r="L10" s="6"/>
      <c r="M10" s="9" t="s">
        <v>8</v>
      </c>
      <c r="N10" s="4">
        <f t="shared" si="2"/>
        <v>38252194</v>
      </c>
    </row>
    <row r="11" spans="1:14" ht="15.75" x14ac:dyDescent="0.3">
      <c r="A11" s="9" t="s">
        <v>84</v>
      </c>
      <c r="B11" s="4">
        <v>29902811</v>
      </c>
      <c r="C11" s="15">
        <v>0</v>
      </c>
      <c r="D11" s="6">
        <f t="shared" si="0"/>
        <v>29902811</v>
      </c>
      <c r="E11" s="10">
        <v>500000</v>
      </c>
      <c r="F11" s="4"/>
      <c r="G11" s="4"/>
      <c r="I11" s="6">
        <f t="shared" si="1"/>
        <v>29402811</v>
      </c>
      <c r="L11" s="6"/>
      <c r="M11" s="9" t="s">
        <v>84</v>
      </c>
      <c r="N11" s="4">
        <f t="shared" si="2"/>
        <v>29402811</v>
      </c>
    </row>
    <row r="12" spans="1:14" x14ac:dyDescent="0.25">
      <c r="A12" s="9" t="s">
        <v>10</v>
      </c>
      <c r="B12" s="4">
        <v>14800000</v>
      </c>
      <c r="C12" s="14">
        <v>0</v>
      </c>
      <c r="D12" s="6">
        <f t="shared" si="0"/>
        <v>14800000</v>
      </c>
      <c r="E12" s="10">
        <v>6300000</v>
      </c>
      <c r="F12" s="4"/>
      <c r="G12" s="4"/>
      <c r="I12" s="6">
        <f t="shared" si="1"/>
        <v>8500000</v>
      </c>
      <c r="L12" s="6"/>
      <c r="M12" s="9" t="s">
        <v>10</v>
      </c>
      <c r="N12" s="4">
        <f t="shared" si="2"/>
        <v>8500000</v>
      </c>
    </row>
    <row r="13" spans="1:14" ht="15.75" x14ac:dyDescent="0.3">
      <c r="A13" s="9" t="s">
        <v>12</v>
      </c>
      <c r="B13" s="4">
        <v>4666511</v>
      </c>
      <c r="C13" s="15">
        <v>0</v>
      </c>
      <c r="D13" s="6">
        <f t="shared" si="0"/>
        <v>4666511</v>
      </c>
      <c r="E13" s="10">
        <v>6600000</v>
      </c>
      <c r="F13" s="4"/>
      <c r="G13" s="4"/>
      <c r="I13" s="6">
        <f t="shared" si="1"/>
        <v>-1933489</v>
      </c>
      <c r="L13" s="6"/>
      <c r="M13" s="9" t="s">
        <v>12</v>
      </c>
      <c r="N13" s="4">
        <f t="shared" si="2"/>
        <v>-1933489</v>
      </c>
    </row>
    <row r="14" spans="1:14" ht="15.75" x14ac:dyDescent="0.3">
      <c r="A14" s="9" t="s">
        <v>13</v>
      </c>
      <c r="B14" s="4">
        <v>14039116</v>
      </c>
      <c r="C14" s="17">
        <v>17745413</v>
      </c>
      <c r="D14" s="6">
        <f t="shared" si="0"/>
        <v>31784529</v>
      </c>
      <c r="E14" s="10">
        <v>1750000</v>
      </c>
      <c r="F14" s="4"/>
      <c r="G14" s="4"/>
      <c r="H14" s="13"/>
      <c r="I14" s="6">
        <f t="shared" si="1"/>
        <v>30034529</v>
      </c>
      <c r="L14" s="6"/>
      <c r="M14" s="9" t="s">
        <v>13</v>
      </c>
      <c r="N14" s="4">
        <f t="shared" si="2"/>
        <v>30034529</v>
      </c>
    </row>
    <row r="15" spans="1:14" ht="15.75" x14ac:dyDescent="0.3">
      <c r="A15" s="9" t="s">
        <v>11</v>
      </c>
      <c r="B15" s="4">
        <v>34487500</v>
      </c>
      <c r="C15" s="15">
        <v>36000000</v>
      </c>
      <c r="D15" s="6">
        <f t="shared" si="0"/>
        <v>40000000</v>
      </c>
      <c r="E15" s="10">
        <v>5512500</v>
      </c>
      <c r="F15" s="4"/>
      <c r="G15" s="4"/>
      <c r="I15" s="6">
        <f t="shared" si="1"/>
        <v>34487500</v>
      </c>
      <c r="L15" s="6"/>
      <c r="M15" s="9" t="s">
        <v>11</v>
      </c>
      <c r="N15" s="4">
        <f t="shared" si="2"/>
        <v>34487500</v>
      </c>
    </row>
    <row r="16" spans="1:14" x14ac:dyDescent="0.25">
      <c r="A16" s="9" t="s">
        <v>14</v>
      </c>
      <c r="B16" s="4">
        <v>7270506</v>
      </c>
      <c r="C16" s="14">
        <f>93904290-84922400</f>
        <v>8981890</v>
      </c>
      <c r="D16" s="6">
        <f t="shared" si="0"/>
        <v>16252396</v>
      </c>
      <c r="E16" s="10">
        <v>4462500</v>
      </c>
      <c r="F16" s="4"/>
      <c r="G16" s="4"/>
      <c r="I16" s="6">
        <f t="shared" si="1"/>
        <v>11789896</v>
      </c>
      <c r="L16" s="6"/>
      <c r="M16" s="9" t="s">
        <v>14</v>
      </c>
      <c r="N16" s="4">
        <f t="shared" si="2"/>
        <v>11789896</v>
      </c>
    </row>
    <row r="17" spans="1:14" ht="15.75" x14ac:dyDescent="0.3">
      <c r="A17" s="9" t="s">
        <v>60</v>
      </c>
      <c r="B17" s="4">
        <v>38162500</v>
      </c>
      <c r="C17" s="15">
        <v>25000000</v>
      </c>
      <c r="D17" s="6">
        <f t="shared" si="0"/>
        <v>40000000</v>
      </c>
      <c r="E17" s="10">
        <v>1837500</v>
      </c>
      <c r="F17" s="4"/>
      <c r="G17" s="4"/>
      <c r="H17" s="4"/>
      <c r="I17" s="6">
        <f>D17-E17-G17-H17</f>
        <v>38162500</v>
      </c>
      <c r="L17" s="6"/>
      <c r="M17" s="9" t="s">
        <v>60</v>
      </c>
      <c r="N17" s="4">
        <f t="shared" si="2"/>
        <v>38162500</v>
      </c>
    </row>
    <row r="18" spans="1:14" ht="15.75" x14ac:dyDescent="0.3">
      <c r="A18" s="9" t="s">
        <v>16</v>
      </c>
      <c r="B18" s="4">
        <v>35325000</v>
      </c>
      <c r="C18" s="15">
        <v>10380909</v>
      </c>
      <c r="D18" s="6">
        <f t="shared" si="0"/>
        <v>40000000</v>
      </c>
      <c r="E18" s="10">
        <v>4675000.0000000009</v>
      </c>
      <c r="F18" s="4"/>
      <c r="G18" s="4"/>
      <c r="I18" s="6">
        <f t="shared" si="1"/>
        <v>35325000</v>
      </c>
      <c r="L18" s="6"/>
      <c r="M18" s="9" t="s">
        <v>16</v>
      </c>
      <c r="N18" s="4">
        <f t="shared" si="2"/>
        <v>35325000</v>
      </c>
    </row>
    <row r="19" spans="1:14" ht="15.75" x14ac:dyDescent="0.3">
      <c r="A19" s="9" t="s">
        <v>17</v>
      </c>
      <c r="B19" s="4">
        <v>34225000</v>
      </c>
      <c r="C19" s="15">
        <f>135030922-131474857</f>
        <v>3556065</v>
      </c>
      <c r="D19" s="6">
        <f t="shared" si="0"/>
        <v>37781065</v>
      </c>
      <c r="E19" s="10">
        <v>5775000</v>
      </c>
      <c r="F19" s="4"/>
      <c r="G19" s="4"/>
      <c r="I19" s="6">
        <f t="shared" si="1"/>
        <v>32006065</v>
      </c>
      <c r="L19" s="6"/>
      <c r="M19" s="9" t="s">
        <v>17</v>
      </c>
      <c r="N19" s="4">
        <f t="shared" si="2"/>
        <v>32006065</v>
      </c>
    </row>
    <row r="20" spans="1:14" x14ac:dyDescent="0.25">
      <c r="A20" s="9" t="s">
        <v>18</v>
      </c>
      <c r="B20" s="4">
        <v>27250000</v>
      </c>
      <c r="C20" s="14">
        <f>105977987-98291721</f>
        <v>7686266</v>
      </c>
      <c r="D20" s="6">
        <f t="shared" si="0"/>
        <v>34936266</v>
      </c>
      <c r="E20" s="10">
        <v>4250000</v>
      </c>
      <c r="F20" s="4"/>
      <c r="G20" s="4"/>
      <c r="I20" s="6">
        <f t="shared" si="1"/>
        <v>30686266</v>
      </c>
      <c r="L20" s="6"/>
      <c r="M20" s="9" t="s">
        <v>18</v>
      </c>
      <c r="N20" s="4">
        <f t="shared" si="2"/>
        <v>30686266</v>
      </c>
    </row>
    <row r="21" spans="1:14" x14ac:dyDescent="0.25">
      <c r="A21" s="9" t="s">
        <v>41</v>
      </c>
      <c r="B21" s="4">
        <v>15840565</v>
      </c>
      <c r="C21" s="4">
        <v>7975264</v>
      </c>
      <c r="D21" s="6">
        <f t="shared" si="0"/>
        <v>23815829</v>
      </c>
      <c r="E21" s="10">
        <v>1925000.0000000002</v>
      </c>
      <c r="F21" s="4"/>
      <c r="G21" s="4"/>
      <c r="I21" s="6">
        <f t="shared" si="1"/>
        <v>21890829</v>
      </c>
      <c r="L21" s="6"/>
      <c r="M21" s="9" t="s">
        <v>41</v>
      </c>
      <c r="N21" s="4">
        <f t="shared" si="2"/>
        <v>21890829</v>
      </c>
    </row>
    <row r="22" spans="1:14" x14ac:dyDescent="0.25">
      <c r="A22" s="9" t="s">
        <v>20</v>
      </c>
      <c r="B22" s="4">
        <v>38995978</v>
      </c>
      <c r="C22" s="14">
        <v>22000000</v>
      </c>
      <c r="D22" s="6">
        <f t="shared" si="0"/>
        <v>40000000</v>
      </c>
      <c r="E22" s="10">
        <v>525000</v>
      </c>
      <c r="F22" s="4"/>
      <c r="G22" s="4"/>
      <c r="I22" s="6">
        <f t="shared" si="1"/>
        <v>39475000</v>
      </c>
      <c r="L22" s="6"/>
      <c r="M22" s="9" t="s">
        <v>20</v>
      </c>
      <c r="N22" s="4">
        <f t="shared" si="2"/>
        <v>39475000</v>
      </c>
    </row>
    <row r="23" spans="1:14" x14ac:dyDescent="0.25">
      <c r="A23" s="9" t="s">
        <v>21</v>
      </c>
      <c r="B23" s="4">
        <v>0</v>
      </c>
      <c r="C23" s="14">
        <v>0</v>
      </c>
      <c r="D23" s="6">
        <f t="shared" si="0"/>
        <v>0</v>
      </c>
      <c r="E23" s="10">
        <v>4675000.0000000009</v>
      </c>
      <c r="F23" s="4"/>
      <c r="G23" s="4"/>
      <c r="I23" s="6">
        <f>D23+F23-E23-G23-H23</f>
        <v>-4675000.0000000009</v>
      </c>
      <c r="L23" s="6"/>
      <c r="M23" s="9" t="s">
        <v>21</v>
      </c>
      <c r="N23" s="4">
        <f t="shared" si="2"/>
        <v>-4675000.0000000009</v>
      </c>
    </row>
    <row r="24" spans="1:14" ht="15.75" x14ac:dyDescent="0.3">
      <c r="A24" s="9" t="s">
        <v>22</v>
      </c>
      <c r="B24" s="4">
        <v>30071367</v>
      </c>
      <c r="C24" s="15">
        <v>24000000</v>
      </c>
      <c r="D24" s="6">
        <f t="shared" si="0"/>
        <v>40000000</v>
      </c>
      <c r="E24" s="10">
        <v>1650000.0000000002</v>
      </c>
      <c r="F24" s="4"/>
      <c r="G24" s="4"/>
      <c r="I24" s="6">
        <f t="shared" si="1"/>
        <v>38350000</v>
      </c>
      <c r="L24" s="6"/>
      <c r="M24" s="9" t="s">
        <v>22</v>
      </c>
      <c r="N24" s="4">
        <f t="shared" si="2"/>
        <v>38350000</v>
      </c>
    </row>
    <row r="25" spans="1:14" x14ac:dyDescent="0.25">
      <c r="A25" s="9" t="s">
        <v>51</v>
      </c>
      <c r="B25" s="4">
        <v>7681858</v>
      </c>
      <c r="C25" s="14">
        <v>221910</v>
      </c>
      <c r="D25" s="6">
        <f t="shared" si="0"/>
        <v>7903768</v>
      </c>
      <c r="E25" s="10">
        <v>5775000</v>
      </c>
      <c r="F25" s="4"/>
      <c r="G25" s="4"/>
      <c r="I25" s="6">
        <f t="shared" si="1"/>
        <v>2128768</v>
      </c>
      <c r="L25" s="6"/>
      <c r="M25" s="9" t="s">
        <v>51</v>
      </c>
      <c r="N25" s="4">
        <f t="shared" si="2"/>
        <v>2128768</v>
      </c>
    </row>
    <row r="26" spans="1:14" ht="15.75" x14ac:dyDescent="0.3">
      <c r="A26" s="9" t="s">
        <v>80</v>
      </c>
      <c r="B26" s="16">
        <v>13260112</v>
      </c>
      <c r="C26" s="16">
        <v>0</v>
      </c>
      <c r="D26" s="6">
        <f t="shared" si="0"/>
        <v>13260112</v>
      </c>
      <c r="E26" s="10">
        <v>0</v>
      </c>
      <c r="I26" s="6">
        <f t="shared" si="1"/>
        <v>13260112</v>
      </c>
      <c r="L26" s="6"/>
      <c r="M26" s="9" t="s">
        <v>80</v>
      </c>
      <c r="N26" s="4">
        <f t="shared" si="2"/>
        <v>13260112</v>
      </c>
    </row>
    <row r="27" spans="1:14" ht="15.75" x14ac:dyDescent="0.3">
      <c r="A27" s="9" t="s">
        <v>81</v>
      </c>
      <c r="B27" s="4">
        <v>22006481</v>
      </c>
      <c r="C27" s="15">
        <f>85531993-75023073</f>
        <v>10508920</v>
      </c>
      <c r="D27" s="6">
        <f t="shared" si="0"/>
        <v>32515401</v>
      </c>
      <c r="E27" s="10">
        <v>0</v>
      </c>
      <c r="I27" s="6">
        <f t="shared" si="1"/>
        <v>32515401</v>
      </c>
      <c r="L27" s="6"/>
      <c r="M27" s="9" t="s">
        <v>81</v>
      </c>
      <c r="N27" s="4">
        <f t="shared" si="2"/>
        <v>32515401</v>
      </c>
    </row>
    <row r="28" spans="1:14" x14ac:dyDescent="0.25">
      <c r="A28" s="9" t="s">
        <v>19</v>
      </c>
      <c r="B28" s="4">
        <v>0</v>
      </c>
      <c r="C28" s="9">
        <v>0</v>
      </c>
      <c r="D28" s="6">
        <f t="shared" si="0"/>
        <v>0</v>
      </c>
      <c r="E28" s="10">
        <v>0</v>
      </c>
      <c r="I28" s="6">
        <f t="shared" si="1"/>
        <v>0</v>
      </c>
      <c r="L28" s="6"/>
      <c r="M28" s="9" t="s">
        <v>19</v>
      </c>
      <c r="N28" s="4">
        <f t="shared" si="2"/>
        <v>0</v>
      </c>
    </row>
    <row r="29" spans="1:14" x14ac:dyDescent="0.25">
      <c r="A29" s="9" t="s">
        <v>82</v>
      </c>
      <c r="B29" s="4">
        <v>0</v>
      </c>
      <c r="C29" s="9">
        <f>85434022-48241296</f>
        <v>37192726</v>
      </c>
      <c r="D29" s="6">
        <f t="shared" si="0"/>
        <v>37192726</v>
      </c>
      <c r="E29" s="10">
        <v>0</v>
      </c>
      <c r="I29" s="6">
        <f t="shared" si="1"/>
        <v>37192726</v>
      </c>
      <c r="L29" s="6"/>
      <c r="M29" s="9" t="s">
        <v>82</v>
      </c>
      <c r="N29" s="4">
        <f t="shared" si="2"/>
        <v>37192726</v>
      </c>
    </row>
    <row r="30" spans="1:14" x14ac:dyDescent="0.25">
      <c r="L30" s="6"/>
      <c r="N30" s="6"/>
    </row>
  </sheetData>
  <conditionalFormatting sqref="I21 G2:G16 G18:G25 H17">
    <cfRule type="cellIs" dxfId="201" priority="15" operator="lessThan">
      <formula>0</formula>
    </cfRule>
  </conditionalFormatting>
  <conditionalFormatting sqref="D2:D29">
    <cfRule type="cellIs" dxfId="200" priority="22" operator="lessThan">
      <formula>0</formula>
    </cfRule>
  </conditionalFormatting>
  <conditionalFormatting sqref="D2:D29">
    <cfRule type="cellIs" dxfId="199" priority="21" operator="lessThan">
      <formula>0</formula>
    </cfRule>
  </conditionalFormatting>
  <conditionalFormatting sqref="D20 G20">
    <cfRule type="cellIs" dxfId="198" priority="20" operator="lessThan">
      <formula>0</formula>
    </cfRule>
  </conditionalFormatting>
  <conditionalFormatting sqref="D21 G21">
    <cfRule type="cellIs" dxfId="197" priority="19" operator="lessThan">
      <formula>0</formula>
    </cfRule>
  </conditionalFormatting>
  <conditionalFormatting sqref="I5:I25">
    <cfRule type="cellIs" dxfId="196" priority="18" operator="lessThan">
      <formula>0</formula>
    </cfRule>
  </conditionalFormatting>
  <conditionalFormatting sqref="I2:I25">
    <cfRule type="cellIs" dxfId="195" priority="17" operator="lessThan">
      <formula>0</formula>
    </cfRule>
  </conditionalFormatting>
  <conditionalFormatting sqref="I20">
    <cfRule type="cellIs" dxfId="194" priority="16" operator="lessThan">
      <formula>0</formula>
    </cfRule>
  </conditionalFormatting>
  <conditionalFormatting sqref="I26:I29">
    <cfRule type="cellIs" dxfId="193" priority="14" operator="lessThan">
      <formula>0</formula>
    </cfRule>
  </conditionalFormatting>
  <conditionalFormatting sqref="I26:I29">
    <cfRule type="cellIs" dxfId="192" priority="13" operator="lessThan">
      <formula>0</formula>
    </cfRule>
  </conditionalFormatting>
  <conditionalFormatting sqref="L22">
    <cfRule type="cellIs" dxfId="191" priority="9" operator="lessThan">
      <formula>0</formula>
    </cfRule>
  </conditionalFormatting>
  <conditionalFormatting sqref="L6:L26">
    <cfRule type="cellIs" dxfId="190" priority="12" operator="lessThan">
      <formula>0</formula>
    </cfRule>
  </conditionalFormatting>
  <conditionalFormatting sqref="L3:L26">
    <cfRule type="cellIs" dxfId="189" priority="11" operator="lessThan">
      <formula>0</formula>
    </cfRule>
  </conditionalFormatting>
  <conditionalFormatting sqref="L21">
    <cfRule type="cellIs" dxfId="188" priority="10" operator="lessThan">
      <formula>0</formula>
    </cfRule>
  </conditionalFormatting>
  <conditionalFormatting sqref="L27:L30">
    <cfRule type="cellIs" dxfId="187" priority="8" operator="lessThan">
      <formula>0</formula>
    </cfRule>
  </conditionalFormatting>
  <conditionalFormatting sqref="L27:L30">
    <cfRule type="cellIs" dxfId="186" priority="7" operator="lessThan">
      <formula>0</formula>
    </cfRule>
  </conditionalFormatting>
  <conditionalFormatting sqref="N22">
    <cfRule type="cellIs" dxfId="185" priority="3" operator="lessThan">
      <formula>0</formula>
    </cfRule>
  </conditionalFormatting>
  <conditionalFormatting sqref="N6:N26">
    <cfRule type="cellIs" dxfId="184" priority="6" operator="lessThan">
      <formula>0</formula>
    </cfRule>
  </conditionalFormatting>
  <conditionalFormatting sqref="N3:N30">
    <cfRule type="cellIs" dxfId="183" priority="5" operator="lessThan">
      <formula>0</formula>
    </cfRule>
  </conditionalFormatting>
  <conditionalFormatting sqref="N21">
    <cfRule type="cellIs" dxfId="182" priority="4" operator="lessThan">
      <formula>0</formula>
    </cfRule>
  </conditionalFormatting>
  <conditionalFormatting sqref="N27:N30">
    <cfRule type="cellIs" dxfId="181" priority="2" operator="lessThan">
      <formula>0</formula>
    </cfRule>
  </conditionalFormatting>
  <conditionalFormatting sqref="N27:N30">
    <cfRule type="cellIs" dxfId="180" priority="1" operator="less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30"/>
  <sheetViews>
    <sheetView workbookViewId="0">
      <selection activeCell="M2" sqref="M2"/>
    </sheetView>
  </sheetViews>
  <sheetFormatPr defaultRowHeight="15" x14ac:dyDescent="0.25"/>
  <cols>
    <col min="1" max="1" width="32.140625" style="9" customWidth="1"/>
    <col min="2" max="2" width="29.85546875" style="9" customWidth="1"/>
    <col min="3" max="3" width="19.140625" style="9" customWidth="1"/>
    <col min="4" max="4" width="16.7109375" style="9" customWidth="1"/>
    <col min="5" max="6" width="9.140625" style="9"/>
    <col min="7" max="7" width="10.140625" style="9" customWidth="1"/>
    <col min="8" max="8" width="9.140625" style="9"/>
    <col min="9" max="9" width="22.42578125" style="9" customWidth="1"/>
    <col min="10" max="11" width="9.140625" style="9"/>
    <col min="12" max="12" width="13.5703125" style="9" customWidth="1"/>
    <col min="13" max="13" width="17.5703125" style="9" customWidth="1"/>
    <col min="14" max="14" width="19.28515625" style="9" customWidth="1"/>
    <col min="15" max="16384" width="9.140625" style="9"/>
  </cols>
  <sheetData>
    <row r="1" spans="1:14" x14ac:dyDescent="0.25">
      <c r="A1" s="2" t="s">
        <v>24</v>
      </c>
      <c r="B1" s="3" t="s">
        <v>86</v>
      </c>
      <c r="C1" s="2" t="s">
        <v>29</v>
      </c>
      <c r="D1" s="2" t="s">
        <v>90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91</v>
      </c>
      <c r="M1" s="2" t="s">
        <v>24</v>
      </c>
    </row>
    <row r="2" spans="1:14" ht="15.75" x14ac:dyDescent="0.3">
      <c r="A2" s="9" t="s">
        <v>0</v>
      </c>
      <c r="B2" s="4">
        <v>31075000</v>
      </c>
      <c r="C2" s="15">
        <v>0</v>
      </c>
      <c r="D2" s="6">
        <f t="shared" ref="D2:D29" si="0">IF(B2+C2&lt;40000000, B2+C2, 40000000)</f>
        <v>31075000</v>
      </c>
      <c r="E2" s="10">
        <v>4462500</v>
      </c>
      <c r="F2" s="4"/>
      <c r="G2" s="4"/>
      <c r="I2" s="6">
        <f t="shared" ref="I2:I29" si="1">D2+F2-E2-G2-H2</f>
        <v>26612500</v>
      </c>
      <c r="M2" s="9" t="s">
        <v>0</v>
      </c>
      <c r="N2" s="4">
        <f>I2</f>
        <v>26612500</v>
      </c>
    </row>
    <row r="3" spans="1:14" x14ac:dyDescent="0.25">
      <c r="A3" s="9" t="s">
        <v>52</v>
      </c>
      <c r="B3" s="4">
        <v>0</v>
      </c>
      <c r="C3" s="14">
        <v>0</v>
      </c>
      <c r="D3" s="6">
        <f t="shared" si="0"/>
        <v>0</v>
      </c>
      <c r="E3" s="10">
        <v>5775000</v>
      </c>
      <c r="F3" s="4"/>
      <c r="G3" s="4"/>
      <c r="I3" s="6">
        <f t="shared" si="1"/>
        <v>-5775000</v>
      </c>
      <c r="L3" s="6"/>
      <c r="M3" s="9" t="s">
        <v>52</v>
      </c>
      <c r="N3" s="4">
        <f t="shared" ref="N3:N29" si="2">I3</f>
        <v>-5775000</v>
      </c>
    </row>
    <row r="4" spans="1:14" x14ac:dyDescent="0.25">
      <c r="A4" s="9" t="s">
        <v>89</v>
      </c>
      <c r="B4" s="4">
        <v>0</v>
      </c>
      <c r="C4" s="14">
        <v>7851790</v>
      </c>
      <c r="D4" s="6">
        <f t="shared" si="0"/>
        <v>7851790</v>
      </c>
      <c r="E4" s="10">
        <v>1575000</v>
      </c>
      <c r="F4" s="4"/>
      <c r="G4" s="4"/>
      <c r="H4" s="9">
        <v>2500000</v>
      </c>
      <c r="I4" s="6">
        <f t="shared" si="1"/>
        <v>3776790</v>
      </c>
      <c r="L4" s="6"/>
      <c r="M4" s="9" t="s">
        <v>87</v>
      </c>
      <c r="N4" s="4">
        <f t="shared" si="2"/>
        <v>3776790</v>
      </c>
    </row>
    <row r="5" spans="1:14" x14ac:dyDescent="0.25">
      <c r="A5" s="9" t="s">
        <v>73</v>
      </c>
      <c r="B5" s="4">
        <v>8413075</v>
      </c>
      <c r="C5" s="14">
        <v>0</v>
      </c>
      <c r="D5" s="6">
        <f t="shared" si="0"/>
        <v>8413075</v>
      </c>
      <c r="E5" s="10">
        <v>500000</v>
      </c>
      <c r="F5" s="4"/>
      <c r="G5" s="4"/>
      <c r="I5" s="6">
        <f t="shared" si="1"/>
        <v>7913075</v>
      </c>
      <c r="L5" s="6"/>
      <c r="M5" s="9" t="s">
        <v>73</v>
      </c>
      <c r="N5" s="4">
        <f t="shared" si="2"/>
        <v>7913075</v>
      </c>
    </row>
    <row r="6" spans="1:14" x14ac:dyDescent="0.25">
      <c r="A6" s="9" t="s">
        <v>5</v>
      </c>
      <c r="B6" s="4">
        <v>20204463</v>
      </c>
      <c r="C6" s="14">
        <v>10080284</v>
      </c>
      <c r="D6" s="6">
        <f t="shared" si="0"/>
        <v>30284747</v>
      </c>
      <c r="E6" s="10">
        <v>4462500</v>
      </c>
      <c r="F6" s="4"/>
      <c r="G6" s="4"/>
      <c r="I6" s="6">
        <f t="shared" si="1"/>
        <v>25822247</v>
      </c>
      <c r="L6" s="6"/>
      <c r="M6" s="9" t="s">
        <v>5</v>
      </c>
      <c r="N6" s="4">
        <f t="shared" si="2"/>
        <v>25822247</v>
      </c>
    </row>
    <row r="7" spans="1:14" x14ac:dyDescent="0.25">
      <c r="A7" s="9" t="s">
        <v>6</v>
      </c>
      <c r="B7" s="18">
        <v>32485004</v>
      </c>
      <c r="C7" s="14">
        <v>0</v>
      </c>
      <c r="D7" s="6">
        <f t="shared" si="0"/>
        <v>32485004</v>
      </c>
      <c r="E7" s="10">
        <v>4462500</v>
      </c>
      <c r="F7" s="4"/>
      <c r="G7" s="4"/>
      <c r="I7" s="6">
        <f t="shared" si="1"/>
        <v>28022504</v>
      </c>
      <c r="L7" s="6"/>
      <c r="M7" s="9" t="s">
        <v>6</v>
      </c>
      <c r="N7" s="4">
        <f t="shared" si="2"/>
        <v>28022504</v>
      </c>
    </row>
    <row r="8" spans="1:14" x14ac:dyDescent="0.25">
      <c r="A8" s="9" t="s">
        <v>4</v>
      </c>
      <c r="B8" s="4">
        <v>39475000</v>
      </c>
      <c r="C8" s="14">
        <v>40000000</v>
      </c>
      <c r="D8" s="6">
        <f t="shared" si="0"/>
        <v>40000000</v>
      </c>
      <c r="E8" s="10">
        <v>525000</v>
      </c>
      <c r="F8" s="4"/>
      <c r="G8" s="4"/>
      <c r="I8" s="6">
        <f t="shared" si="1"/>
        <v>39475000</v>
      </c>
      <c r="L8" s="6"/>
      <c r="M8" s="9" t="s">
        <v>4</v>
      </c>
      <c r="N8" s="4">
        <f t="shared" si="2"/>
        <v>39475000</v>
      </c>
    </row>
    <row r="9" spans="1:14" x14ac:dyDescent="0.25">
      <c r="A9" s="9" t="s">
        <v>67</v>
      </c>
      <c r="B9" s="4">
        <v>40000000</v>
      </c>
      <c r="C9" s="14">
        <v>40000000</v>
      </c>
      <c r="D9" s="6">
        <f t="shared" si="0"/>
        <v>40000000</v>
      </c>
      <c r="E9" s="10">
        <v>0</v>
      </c>
      <c r="F9" s="4"/>
      <c r="G9" s="4"/>
      <c r="H9" s="4"/>
      <c r="I9" s="6">
        <f t="shared" si="1"/>
        <v>40000000</v>
      </c>
      <c r="L9" s="6"/>
      <c r="M9" s="9" t="s">
        <v>67</v>
      </c>
      <c r="N9" s="4">
        <f t="shared" si="2"/>
        <v>40000000</v>
      </c>
    </row>
    <row r="10" spans="1:14" ht="15.75" x14ac:dyDescent="0.3">
      <c r="A10" s="9" t="s">
        <v>8</v>
      </c>
      <c r="B10" s="4">
        <v>38252194</v>
      </c>
      <c r="C10" s="15">
        <v>21000000</v>
      </c>
      <c r="D10" s="6">
        <f t="shared" si="0"/>
        <v>40000000</v>
      </c>
      <c r="E10" s="10">
        <v>0</v>
      </c>
      <c r="F10" s="4"/>
      <c r="G10" s="4"/>
      <c r="H10" s="4"/>
      <c r="I10" s="6">
        <f t="shared" si="1"/>
        <v>40000000</v>
      </c>
      <c r="L10" s="6"/>
      <c r="M10" s="9" t="s">
        <v>8</v>
      </c>
      <c r="N10" s="4">
        <f t="shared" si="2"/>
        <v>40000000</v>
      </c>
    </row>
    <row r="11" spans="1:14" ht="15.75" x14ac:dyDescent="0.3">
      <c r="A11" s="9" t="s">
        <v>84</v>
      </c>
      <c r="B11" s="4">
        <v>7002811</v>
      </c>
      <c r="C11" s="15">
        <v>19570320</v>
      </c>
      <c r="D11" s="6">
        <f t="shared" si="0"/>
        <v>26573131</v>
      </c>
      <c r="E11" s="10">
        <v>500000</v>
      </c>
      <c r="F11" s="4"/>
      <c r="G11" s="4"/>
      <c r="I11" s="6">
        <f t="shared" si="1"/>
        <v>26073131</v>
      </c>
      <c r="L11" s="6"/>
      <c r="M11" s="9" t="s">
        <v>84</v>
      </c>
      <c r="N11" s="4">
        <f t="shared" si="2"/>
        <v>26073131</v>
      </c>
    </row>
    <row r="12" spans="1:14" x14ac:dyDescent="0.25">
      <c r="A12" s="9" t="s">
        <v>10</v>
      </c>
      <c r="B12" s="4">
        <v>8500000</v>
      </c>
      <c r="C12" s="14">
        <v>2827217</v>
      </c>
      <c r="D12" s="6">
        <f t="shared" si="0"/>
        <v>11327217</v>
      </c>
      <c r="E12" s="10">
        <v>6300000</v>
      </c>
      <c r="F12" s="4"/>
      <c r="G12" s="4"/>
      <c r="I12" s="6">
        <f t="shared" si="1"/>
        <v>5027217</v>
      </c>
      <c r="L12" s="6"/>
      <c r="M12" s="9" t="s">
        <v>10</v>
      </c>
      <c r="N12" s="4">
        <f t="shared" si="2"/>
        <v>5027217</v>
      </c>
    </row>
    <row r="13" spans="1:14" ht="15.75" x14ac:dyDescent="0.3">
      <c r="A13" s="9" t="s">
        <v>12</v>
      </c>
      <c r="B13" s="4">
        <v>0</v>
      </c>
      <c r="C13" s="15">
        <v>44614815</v>
      </c>
      <c r="D13" s="6">
        <f t="shared" si="0"/>
        <v>40000000</v>
      </c>
      <c r="E13" s="10">
        <v>6600000</v>
      </c>
      <c r="F13" s="4"/>
      <c r="G13" s="4"/>
      <c r="I13" s="6">
        <f t="shared" si="1"/>
        <v>33400000</v>
      </c>
      <c r="L13" s="6"/>
      <c r="M13" s="9" t="s">
        <v>12</v>
      </c>
      <c r="N13" s="4">
        <f t="shared" si="2"/>
        <v>33400000</v>
      </c>
    </row>
    <row r="14" spans="1:14" ht="15.75" x14ac:dyDescent="0.3">
      <c r="A14" s="9" t="s">
        <v>13</v>
      </c>
      <c r="B14" s="4">
        <v>30034529</v>
      </c>
      <c r="C14" s="17">
        <v>9419854</v>
      </c>
      <c r="D14" s="6">
        <f t="shared" si="0"/>
        <v>39454383</v>
      </c>
      <c r="E14" s="10">
        <v>1750000</v>
      </c>
      <c r="F14" s="4"/>
      <c r="G14" s="4"/>
      <c r="H14" s="13"/>
      <c r="I14" s="6">
        <f t="shared" si="1"/>
        <v>37704383</v>
      </c>
      <c r="L14" s="6"/>
      <c r="M14" s="9" t="s">
        <v>13</v>
      </c>
      <c r="N14" s="4">
        <f t="shared" si="2"/>
        <v>37704383</v>
      </c>
    </row>
    <row r="15" spans="1:14" ht="15.75" x14ac:dyDescent="0.3">
      <c r="A15" s="9" t="s">
        <v>11</v>
      </c>
      <c r="B15" s="4">
        <v>34487500</v>
      </c>
      <c r="C15" s="15">
        <v>34000000</v>
      </c>
      <c r="D15" s="6">
        <f t="shared" si="0"/>
        <v>40000000</v>
      </c>
      <c r="E15" s="10">
        <v>5512500</v>
      </c>
      <c r="F15" s="4"/>
      <c r="G15" s="4"/>
      <c r="I15" s="6">
        <f t="shared" si="1"/>
        <v>34487500</v>
      </c>
      <c r="L15" s="6"/>
      <c r="M15" s="9" t="s">
        <v>11</v>
      </c>
      <c r="N15" s="4">
        <f t="shared" si="2"/>
        <v>34487500</v>
      </c>
    </row>
    <row r="16" spans="1:14" x14ac:dyDescent="0.25">
      <c r="A16" s="9" t="s">
        <v>14</v>
      </c>
      <c r="B16" s="4">
        <v>11789896</v>
      </c>
      <c r="C16" s="14">
        <v>0</v>
      </c>
      <c r="D16" s="6">
        <f t="shared" si="0"/>
        <v>11789896</v>
      </c>
      <c r="E16" s="10">
        <v>4462500</v>
      </c>
      <c r="F16" s="4"/>
      <c r="G16" s="4"/>
      <c r="I16" s="6">
        <f t="shared" si="1"/>
        <v>7327396</v>
      </c>
      <c r="L16" s="6"/>
      <c r="M16" s="9" t="s">
        <v>14</v>
      </c>
      <c r="N16" s="4">
        <f t="shared" si="2"/>
        <v>7327396</v>
      </c>
    </row>
    <row r="17" spans="1:14" ht="15.75" x14ac:dyDescent="0.3">
      <c r="A17" s="9" t="s">
        <v>60</v>
      </c>
      <c r="B17" s="4">
        <v>38162500</v>
      </c>
      <c r="C17" s="15">
        <v>25000000</v>
      </c>
      <c r="D17" s="6">
        <f t="shared" si="0"/>
        <v>40000000</v>
      </c>
      <c r="E17" s="10">
        <v>1837500</v>
      </c>
      <c r="F17" s="4"/>
      <c r="G17" s="4"/>
      <c r="H17" s="4"/>
      <c r="I17" s="6">
        <f>D17-E17-G17-H17</f>
        <v>38162500</v>
      </c>
      <c r="L17" s="6"/>
      <c r="M17" s="9" t="s">
        <v>60</v>
      </c>
      <c r="N17" s="4">
        <f t="shared" si="2"/>
        <v>38162500</v>
      </c>
    </row>
    <row r="18" spans="1:14" ht="15.75" x14ac:dyDescent="0.3">
      <c r="A18" s="9" t="s">
        <v>16</v>
      </c>
      <c r="B18" s="4">
        <v>35325000</v>
      </c>
      <c r="C18" s="15">
        <v>16000000</v>
      </c>
      <c r="D18" s="6">
        <f t="shared" si="0"/>
        <v>40000000</v>
      </c>
      <c r="E18" s="10">
        <v>4675000.0000000009</v>
      </c>
      <c r="F18" s="4"/>
      <c r="G18" s="4"/>
      <c r="I18" s="6">
        <f t="shared" si="1"/>
        <v>35325000</v>
      </c>
      <c r="L18" s="6"/>
      <c r="M18" s="9" t="s">
        <v>16</v>
      </c>
      <c r="N18" s="4">
        <f t="shared" si="2"/>
        <v>35325000</v>
      </c>
    </row>
    <row r="19" spans="1:14" ht="15.75" x14ac:dyDescent="0.3">
      <c r="A19" s="9" t="s">
        <v>17</v>
      </c>
      <c r="B19" s="4">
        <v>32006065</v>
      </c>
      <c r="C19" s="15">
        <v>0</v>
      </c>
      <c r="D19" s="6">
        <f t="shared" si="0"/>
        <v>32006065</v>
      </c>
      <c r="E19" s="10">
        <v>5775000</v>
      </c>
      <c r="F19" s="4"/>
      <c r="G19" s="4"/>
      <c r="I19" s="6">
        <f t="shared" si="1"/>
        <v>26231065</v>
      </c>
      <c r="L19" s="6"/>
      <c r="M19" s="9" t="s">
        <v>17</v>
      </c>
      <c r="N19" s="4">
        <f t="shared" si="2"/>
        <v>26231065</v>
      </c>
    </row>
    <row r="20" spans="1:14" x14ac:dyDescent="0.25">
      <c r="A20" s="9" t="s">
        <v>18</v>
      </c>
      <c r="B20" s="4">
        <v>30686266</v>
      </c>
      <c r="C20" s="14">
        <v>25021086</v>
      </c>
      <c r="D20" s="6">
        <f t="shared" si="0"/>
        <v>40000000</v>
      </c>
      <c r="E20" s="10">
        <v>4250000</v>
      </c>
      <c r="F20" s="4"/>
      <c r="G20" s="4"/>
      <c r="I20" s="6">
        <f t="shared" si="1"/>
        <v>35750000</v>
      </c>
      <c r="L20" s="6"/>
      <c r="M20" s="9" t="s">
        <v>18</v>
      </c>
      <c r="N20" s="4">
        <f t="shared" si="2"/>
        <v>35750000</v>
      </c>
    </row>
    <row r="21" spans="1:14" x14ac:dyDescent="0.25">
      <c r="A21" s="9" t="s">
        <v>41</v>
      </c>
      <c r="B21" s="4">
        <v>21890829</v>
      </c>
      <c r="C21" s="4">
        <v>8550332</v>
      </c>
      <c r="D21" s="6">
        <f t="shared" si="0"/>
        <v>30441161</v>
      </c>
      <c r="E21" s="10">
        <v>1925000.0000000002</v>
      </c>
      <c r="F21" s="4"/>
      <c r="G21" s="4"/>
      <c r="I21" s="6">
        <f t="shared" si="1"/>
        <v>28516161</v>
      </c>
      <c r="L21" s="6"/>
      <c r="M21" s="9" t="s">
        <v>41</v>
      </c>
      <c r="N21" s="4">
        <f t="shared" si="2"/>
        <v>28516161</v>
      </c>
    </row>
    <row r="22" spans="1:14" x14ac:dyDescent="0.25">
      <c r="A22" s="9" t="s">
        <v>20</v>
      </c>
      <c r="B22" s="4">
        <v>39475000</v>
      </c>
      <c r="C22" s="14">
        <v>0</v>
      </c>
      <c r="D22" s="6">
        <f t="shared" si="0"/>
        <v>39475000</v>
      </c>
      <c r="E22" s="10">
        <v>525000</v>
      </c>
      <c r="F22" s="4"/>
      <c r="G22" s="4"/>
      <c r="I22" s="6">
        <f t="shared" si="1"/>
        <v>38950000</v>
      </c>
      <c r="L22" s="6"/>
      <c r="M22" s="9" t="s">
        <v>20</v>
      </c>
      <c r="N22" s="4">
        <f t="shared" si="2"/>
        <v>38950000</v>
      </c>
    </row>
    <row r="23" spans="1:14" x14ac:dyDescent="0.25">
      <c r="A23" s="9" t="s">
        <v>21</v>
      </c>
      <c r="B23" s="4">
        <v>0</v>
      </c>
      <c r="C23" s="14">
        <v>0</v>
      </c>
      <c r="D23" s="6">
        <f t="shared" si="0"/>
        <v>0</v>
      </c>
      <c r="E23" s="10">
        <v>4675000.0000000009</v>
      </c>
      <c r="F23" s="4"/>
      <c r="G23" s="4"/>
      <c r="I23" s="6">
        <f>D23+F23-E23-G23-H23</f>
        <v>-4675000.0000000009</v>
      </c>
      <c r="L23" s="6"/>
      <c r="M23" s="9" t="s">
        <v>21</v>
      </c>
      <c r="N23" s="4">
        <f t="shared" si="2"/>
        <v>-4675000.0000000009</v>
      </c>
    </row>
    <row r="24" spans="1:14" ht="15.75" x14ac:dyDescent="0.3">
      <c r="A24" s="9" t="s">
        <v>22</v>
      </c>
      <c r="B24" s="4">
        <v>38350000</v>
      </c>
      <c r="C24" s="15">
        <v>5691233</v>
      </c>
      <c r="D24" s="6">
        <f t="shared" si="0"/>
        <v>40000000</v>
      </c>
      <c r="E24" s="10">
        <v>1650000.0000000002</v>
      </c>
      <c r="F24" s="4"/>
      <c r="G24" s="4"/>
      <c r="I24" s="6">
        <f t="shared" si="1"/>
        <v>38350000</v>
      </c>
      <c r="L24" s="6"/>
      <c r="M24" s="9" t="s">
        <v>22</v>
      </c>
      <c r="N24" s="4">
        <f t="shared" si="2"/>
        <v>38350000</v>
      </c>
    </row>
    <row r="25" spans="1:14" x14ac:dyDescent="0.25">
      <c r="A25" s="9" t="s">
        <v>51</v>
      </c>
      <c r="B25" s="4">
        <v>2128768</v>
      </c>
      <c r="C25" s="14">
        <v>0</v>
      </c>
      <c r="D25" s="6">
        <f t="shared" si="0"/>
        <v>2128768</v>
      </c>
      <c r="E25" s="10">
        <v>5775000</v>
      </c>
      <c r="F25" s="4"/>
      <c r="G25" s="4"/>
      <c r="I25" s="6">
        <f t="shared" si="1"/>
        <v>-3646232</v>
      </c>
      <c r="L25" s="6"/>
      <c r="M25" s="9" t="s">
        <v>51</v>
      </c>
      <c r="N25" s="4">
        <f t="shared" si="2"/>
        <v>-3646232</v>
      </c>
    </row>
    <row r="26" spans="1:14" ht="15.75" x14ac:dyDescent="0.3">
      <c r="A26" s="9" t="s">
        <v>80</v>
      </c>
      <c r="B26" s="16">
        <v>13260112</v>
      </c>
      <c r="C26" s="16">
        <v>0</v>
      </c>
      <c r="D26" s="6">
        <f t="shared" si="0"/>
        <v>13260112</v>
      </c>
      <c r="E26" s="10">
        <v>0</v>
      </c>
      <c r="I26" s="6">
        <f t="shared" si="1"/>
        <v>13260112</v>
      </c>
      <c r="L26" s="6"/>
      <c r="M26" s="9" t="s">
        <v>80</v>
      </c>
      <c r="N26" s="4">
        <f t="shared" si="2"/>
        <v>13260112</v>
      </c>
    </row>
    <row r="27" spans="1:14" ht="15.75" x14ac:dyDescent="0.3">
      <c r="A27" s="9" t="s">
        <v>81</v>
      </c>
      <c r="B27" s="4">
        <v>22006481</v>
      </c>
      <c r="C27" s="15">
        <v>9590400</v>
      </c>
      <c r="D27" s="6">
        <f t="shared" si="0"/>
        <v>31596881</v>
      </c>
      <c r="E27" s="10">
        <v>0</v>
      </c>
      <c r="I27" s="6">
        <f t="shared" si="1"/>
        <v>31596881</v>
      </c>
      <c r="L27" s="6"/>
      <c r="M27" s="9" t="s">
        <v>81</v>
      </c>
      <c r="N27" s="4">
        <f t="shared" si="2"/>
        <v>31596881</v>
      </c>
    </row>
    <row r="28" spans="1:14" x14ac:dyDescent="0.25">
      <c r="A28" s="9" t="s">
        <v>19</v>
      </c>
      <c r="B28" s="4">
        <v>0</v>
      </c>
      <c r="C28" s="9">
        <v>0</v>
      </c>
      <c r="D28" s="6">
        <f t="shared" si="0"/>
        <v>0</v>
      </c>
      <c r="E28" s="10">
        <v>0</v>
      </c>
      <c r="I28" s="6">
        <f t="shared" si="1"/>
        <v>0</v>
      </c>
      <c r="L28" s="6"/>
      <c r="M28" s="9" t="s">
        <v>19</v>
      </c>
      <c r="N28" s="4">
        <f t="shared" si="2"/>
        <v>0</v>
      </c>
    </row>
    <row r="29" spans="1:14" x14ac:dyDescent="0.25">
      <c r="A29" s="9" t="s">
        <v>82</v>
      </c>
      <c r="B29" s="9">
        <f>85434022-48241296</f>
        <v>37192726</v>
      </c>
      <c r="C29" s="9">
        <v>18400000</v>
      </c>
      <c r="D29" s="6">
        <f t="shared" si="0"/>
        <v>40000000</v>
      </c>
      <c r="E29" s="10">
        <v>0</v>
      </c>
      <c r="I29" s="6">
        <f t="shared" si="1"/>
        <v>40000000</v>
      </c>
      <c r="L29" s="6"/>
      <c r="M29" s="9" t="s">
        <v>82</v>
      </c>
      <c r="N29" s="4">
        <f t="shared" si="2"/>
        <v>40000000</v>
      </c>
    </row>
    <row r="30" spans="1:14" x14ac:dyDescent="0.25">
      <c r="L30" s="6"/>
      <c r="N30" s="6"/>
    </row>
  </sheetData>
  <conditionalFormatting sqref="I21 G2:G16 G18:G25 H17">
    <cfRule type="cellIs" dxfId="179" priority="15" operator="lessThan">
      <formula>0</formula>
    </cfRule>
  </conditionalFormatting>
  <conditionalFormatting sqref="D2:D29">
    <cfRule type="cellIs" dxfId="178" priority="22" operator="lessThan">
      <formula>0</formula>
    </cfRule>
  </conditionalFormatting>
  <conditionalFormatting sqref="D2:D29">
    <cfRule type="cellIs" dxfId="177" priority="21" operator="lessThan">
      <formula>0</formula>
    </cfRule>
  </conditionalFormatting>
  <conditionalFormatting sqref="D20 G20">
    <cfRule type="cellIs" dxfId="176" priority="20" operator="lessThan">
      <formula>0</formula>
    </cfRule>
  </conditionalFormatting>
  <conditionalFormatting sqref="D21 G21">
    <cfRule type="cellIs" dxfId="175" priority="19" operator="lessThan">
      <formula>0</formula>
    </cfRule>
  </conditionalFormatting>
  <conditionalFormatting sqref="I5:I25">
    <cfRule type="cellIs" dxfId="174" priority="18" operator="lessThan">
      <formula>0</formula>
    </cfRule>
  </conditionalFormatting>
  <conditionalFormatting sqref="I2:I25">
    <cfRule type="cellIs" dxfId="173" priority="17" operator="lessThan">
      <formula>0</formula>
    </cfRule>
  </conditionalFormatting>
  <conditionalFormatting sqref="I20">
    <cfRule type="cellIs" dxfId="172" priority="16" operator="lessThan">
      <formula>0</formula>
    </cfRule>
  </conditionalFormatting>
  <conditionalFormatting sqref="I26:I29">
    <cfRule type="cellIs" dxfId="171" priority="14" operator="lessThan">
      <formula>0</formula>
    </cfRule>
  </conditionalFormatting>
  <conditionalFormatting sqref="I26:I29">
    <cfRule type="cellIs" dxfId="170" priority="13" operator="lessThan">
      <formula>0</formula>
    </cfRule>
  </conditionalFormatting>
  <conditionalFormatting sqref="L22">
    <cfRule type="cellIs" dxfId="169" priority="9" operator="lessThan">
      <formula>0</formula>
    </cfRule>
  </conditionalFormatting>
  <conditionalFormatting sqref="L6:L26">
    <cfRule type="cellIs" dxfId="168" priority="12" operator="lessThan">
      <formula>0</formula>
    </cfRule>
  </conditionalFormatting>
  <conditionalFormatting sqref="L3:L26">
    <cfRule type="cellIs" dxfId="167" priority="11" operator="lessThan">
      <formula>0</formula>
    </cfRule>
  </conditionalFormatting>
  <conditionalFormatting sqref="L21">
    <cfRule type="cellIs" dxfId="166" priority="10" operator="lessThan">
      <formula>0</formula>
    </cfRule>
  </conditionalFormatting>
  <conditionalFormatting sqref="L27:L30">
    <cfRule type="cellIs" dxfId="165" priority="8" operator="lessThan">
      <formula>0</formula>
    </cfRule>
  </conditionalFormatting>
  <conditionalFormatting sqref="L27:L30">
    <cfRule type="cellIs" dxfId="164" priority="7" operator="lessThan">
      <formula>0</formula>
    </cfRule>
  </conditionalFormatting>
  <conditionalFormatting sqref="N22">
    <cfRule type="cellIs" dxfId="163" priority="3" operator="lessThan">
      <formula>0</formula>
    </cfRule>
  </conditionalFormatting>
  <conditionalFormatting sqref="N6:N26">
    <cfRule type="cellIs" dxfId="162" priority="6" operator="lessThan">
      <formula>0</formula>
    </cfRule>
  </conditionalFormatting>
  <conditionalFormatting sqref="N3:N30">
    <cfRule type="cellIs" dxfId="161" priority="5" operator="lessThan">
      <formula>0</formula>
    </cfRule>
  </conditionalFormatting>
  <conditionalFormatting sqref="N21">
    <cfRule type="cellIs" dxfId="160" priority="4" operator="lessThan">
      <formula>0</formula>
    </cfRule>
  </conditionalFormatting>
  <conditionalFormatting sqref="N27:N30">
    <cfRule type="cellIs" dxfId="159" priority="2" operator="lessThan">
      <formula>0</formula>
    </cfRule>
  </conditionalFormatting>
  <conditionalFormatting sqref="N27:N30">
    <cfRule type="cellIs" dxfId="158" priority="1" operator="less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2C2D1-0ECC-47CC-A041-BDA2E33C49B9}">
  <dimension ref="A1:N30"/>
  <sheetViews>
    <sheetView workbookViewId="0">
      <selection activeCell="C16" sqref="C16"/>
    </sheetView>
  </sheetViews>
  <sheetFormatPr defaultRowHeight="15" x14ac:dyDescent="0.25"/>
  <cols>
    <col min="1" max="1" width="32.140625" style="9" customWidth="1"/>
    <col min="2" max="2" width="29.85546875" style="9" customWidth="1"/>
    <col min="3" max="3" width="19.140625" style="9" customWidth="1"/>
    <col min="4" max="4" width="16.7109375" style="9" customWidth="1"/>
    <col min="5" max="6" width="9.140625" style="9"/>
    <col min="7" max="7" width="10.140625" style="9" customWidth="1"/>
    <col min="8" max="8" width="9.140625" style="9"/>
    <col min="9" max="9" width="22.42578125" style="9" customWidth="1"/>
    <col min="10" max="11" width="9.140625" style="9"/>
    <col min="12" max="12" width="13.5703125" style="9" customWidth="1"/>
    <col min="13" max="13" width="17.5703125" style="9" customWidth="1"/>
    <col min="14" max="14" width="19.28515625" style="9" customWidth="1"/>
    <col min="15" max="16384" width="9.140625" style="9"/>
  </cols>
  <sheetData>
    <row r="1" spans="1:14" x14ac:dyDescent="0.25">
      <c r="A1" s="2" t="s">
        <v>24</v>
      </c>
      <c r="B1" s="3" t="s">
        <v>91</v>
      </c>
      <c r="C1" s="2" t="s">
        <v>29</v>
      </c>
      <c r="D1" s="2" t="s">
        <v>92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91</v>
      </c>
      <c r="M1" s="2" t="s">
        <v>24</v>
      </c>
    </row>
    <row r="2" spans="1:14" ht="15.75" x14ac:dyDescent="0.3">
      <c r="A2" s="9" t="s">
        <v>0</v>
      </c>
      <c r="B2" s="4">
        <v>3412500</v>
      </c>
      <c r="C2" s="15">
        <v>4702781</v>
      </c>
      <c r="D2" s="6">
        <f t="shared" ref="D2:D29" si="0">IF(B2+C2&lt;40000000, B2+C2, 40000000)</f>
        <v>8115281</v>
      </c>
      <c r="E2" s="10">
        <v>4462500</v>
      </c>
      <c r="F2" s="4"/>
      <c r="G2" s="4"/>
      <c r="I2" s="6">
        <f t="shared" ref="I2:I29" si="1">D2+F2-E2-G2-H2</f>
        <v>3652781</v>
      </c>
      <c r="M2" s="9" t="s">
        <v>0</v>
      </c>
      <c r="N2" s="4">
        <f>I2</f>
        <v>3652781</v>
      </c>
    </row>
    <row r="3" spans="1:14" x14ac:dyDescent="0.25">
      <c r="A3" s="9" t="s">
        <v>52</v>
      </c>
      <c r="B3" s="4">
        <v>0</v>
      </c>
      <c r="C3" s="14">
        <v>0</v>
      </c>
      <c r="D3" s="6">
        <f t="shared" si="0"/>
        <v>0</v>
      </c>
      <c r="E3" s="10">
        <v>4500000</v>
      </c>
      <c r="F3" s="4"/>
      <c r="G3" s="4"/>
      <c r="I3" s="6">
        <f t="shared" si="1"/>
        <v>-4500000</v>
      </c>
      <c r="L3" s="6"/>
      <c r="M3" s="9" t="s">
        <v>52</v>
      </c>
      <c r="N3" s="4">
        <f t="shared" ref="N3:N29" si="2">I3</f>
        <v>-4500000</v>
      </c>
    </row>
    <row r="4" spans="1:14" x14ac:dyDescent="0.25">
      <c r="A4" s="9" t="s">
        <v>89</v>
      </c>
      <c r="B4" s="4">
        <v>3776790</v>
      </c>
      <c r="C4" s="14">
        <v>7851790</v>
      </c>
      <c r="D4" s="6">
        <f t="shared" si="0"/>
        <v>11628580</v>
      </c>
      <c r="E4" s="10">
        <v>6300000</v>
      </c>
      <c r="F4" s="4"/>
      <c r="G4" s="4"/>
      <c r="I4" s="6">
        <f t="shared" si="1"/>
        <v>5328580</v>
      </c>
      <c r="L4" s="6"/>
      <c r="M4" s="9" t="s">
        <v>87</v>
      </c>
      <c r="N4" s="4">
        <f t="shared" si="2"/>
        <v>5328580</v>
      </c>
    </row>
    <row r="5" spans="1:14" x14ac:dyDescent="0.25">
      <c r="A5" s="9" t="s">
        <v>73</v>
      </c>
      <c r="B5" s="4">
        <v>7913075</v>
      </c>
      <c r="C5" s="14">
        <v>0</v>
      </c>
      <c r="D5" s="6">
        <f t="shared" si="0"/>
        <v>7913075</v>
      </c>
      <c r="E5" s="10">
        <v>500000</v>
      </c>
      <c r="F5" s="4"/>
      <c r="G5" s="4"/>
      <c r="I5" s="6">
        <f t="shared" si="1"/>
        <v>7413075</v>
      </c>
      <c r="L5" s="6"/>
      <c r="M5" s="9" t="s">
        <v>73</v>
      </c>
      <c r="N5" s="4">
        <f t="shared" si="2"/>
        <v>7413075</v>
      </c>
    </row>
    <row r="6" spans="1:14" x14ac:dyDescent="0.25">
      <c r="A6" s="9" t="s">
        <v>5</v>
      </c>
      <c r="B6" s="4">
        <v>12300197</v>
      </c>
      <c r="C6" s="14">
        <v>0</v>
      </c>
      <c r="D6" s="6">
        <f t="shared" si="0"/>
        <v>12300197</v>
      </c>
      <c r="E6" s="10">
        <v>4462500</v>
      </c>
      <c r="F6" s="4"/>
      <c r="G6" s="4"/>
      <c r="I6" s="6">
        <f t="shared" si="1"/>
        <v>7837697</v>
      </c>
      <c r="L6" s="6"/>
      <c r="M6" s="9" t="s">
        <v>5</v>
      </c>
      <c r="N6" s="4">
        <f t="shared" si="2"/>
        <v>7837697</v>
      </c>
    </row>
    <row r="7" spans="1:14" x14ac:dyDescent="0.25">
      <c r="A7" s="9" t="s">
        <v>6</v>
      </c>
      <c r="B7" s="18">
        <v>14622504</v>
      </c>
      <c r="C7" s="14">
        <v>0</v>
      </c>
      <c r="D7" s="6">
        <f t="shared" si="0"/>
        <v>14622504</v>
      </c>
      <c r="E7" s="10">
        <v>4462500</v>
      </c>
      <c r="F7" s="4"/>
      <c r="G7" s="4"/>
      <c r="I7" s="6">
        <f t="shared" si="1"/>
        <v>10160004</v>
      </c>
      <c r="L7" s="6"/>
      <c r="M7" s="9" t="s">
        <v>6</v>
      </c>
      <c r="N7" s="4">
        <f t="shared" si="2"/>
        <v>10160004</v>
      </c>
    </row>
    <row r="8" spans="1:14" x14ac:dyDescent="0.25">
      <c r="A8" s="9" t="s">
        <v>4</v>
      </c>
      <c r="B8" s="4">
        <v>39475000</v>
      </c>
      <c r="C8" s="14">
        <v>36000000</v>
      </c>
      <c r="D8" s="6">
        <f t="shared" si="0"/>
        <v>40000000</v>
      </c>
      <c r="E8" s="10">
        <v>525000</v>
      </c>
      <c r="F8" s="4"/>
      <c r="G8" s="4"/>
      <c r="I8" s="6">
        <f t="shared" si="1"/>
        <v>39475000</v>
      </c>
      <c r="L8" s="6"/>
      <c r="M8" s="9" t="s">
        <v>4</v>
      </c>
      <c r="N8" s="4">
        <f t="shared" si="2"/>
        <v>39475000</v>
      </c>
    </row>
    <row r="9" spans="1:14" x14ac:dyDescent="0.25">
      <c r="A9" s="9" t="s">
        <v>67</v>
      </c>
      <c r="B9" s="4">
        <v>40000000</v>
      </c>
      <c r="C9" s="14">
        <v>30000000</v>
      </c>
      <c r="D9" s="6">
        <f t="shared" si="0"/>
        <v>40000000</v>
      </c>
      <c r="E9" s="10">
        <v>0</v>
      </c>
      <c r="F9" s="4"/>
      <c r="G9" s="4"/>
      <c r="H9" s="4"/>
      <c r="I9" s="6">
        <f t="shared" si="1"/>
        <v>40000000</v>
      </c>
      <c r="L9" s="6"/>
      <c r="M9" s="9" t="s">
        <v>67</v>
      </c>
      <c r="N9" s="4">
        <f t="shared" si="2"/>
        <v>40000000</v>
      </c>
    </row>
    <row r="10" spans="1:14" ht="15.75" x14ac:dyDescent="0.3">
      <c r="A10" s="9" t="s">
        <v>8</v>
      </c>
      <c r="B10" s="4">
        <v>40000000</v>
      </c>
      <c r="C10" s="15">
        <v>0</v>
      </c>
      <c r="D10" s="6">
        <f t="shared" si="0"/>
        <v>40000000</v>
      </c>
      <c r="E10" s="10">
        <v>1187500</v>
      </c>
      <c r="F10" s="4"/>
      <c r="G10" s="4"/>
      <c r="H10" s="4"/>
      <c r="I10" s="6">
        <f t="shared" si="1"/>
        <v>38812500</v>
      </c>
      <c r="L10" s="6"/>
      <c r="M10" s="9" t="s">
        <v>8</v>
      </c>
      <c r="N10" s="4">
        <f t="shared" si="2"/>
        <v>38812500</v>
      </c>
    </row>
    <row r="11" spans="1:14" ht="15.75" x14ac:dyDescent="0.3">
      <c r="A11" s="9" t="s">
        <v>84</v>
      </c>
      <c r="B11" s="4">
        <v>26073131</v>
      </c>
      <c r="C11" s="15">
        <v>8219021</v>
      </c>
      <c r="D11" s="6">
        <f t="shared" si="0"/>
        <v>34292152</v>
      </c>
      <c r="E11" s="10">
        <v>500000</v>
      </c>
      <c r="F11" s="4"/>
      <c r="G11" s="4"/>
      <c r="I11" s="6">
        <f t="shared" si="1"/>
        <v>33792152</v>
      </c>
      <c r="L11" s="6"/>
      <c r="M11" s="9" t="s">
        <v>84</v>
      </c>
      <c r="N11" s="4">
        <f t="shared" si="2"/>
        <v>33792152</v>
      </c>
    </row>
    <row r="12" spans="1:14" x14ac:dyDescent="0.25">
      <c r="A12" s="9" t="s">
        <v>10</v>
      </c>
      <c r="B12" s="4">
        <v>5027217</v>
      </c>
      <c r="C12" s="14">
        <v>0</v>
      </c>
      <c r="D12" s="6">
        <f t="shared" si="0"/>
        <v>5027217</v>
      </c>
      <c r="E12" s="10">
        <v>6300000</v>
      </c>
      <c r="F12" s="4"/>
      <c r="G12" s="4"/>
      <c r="I12" s="6">
        <f t="shared" si="1"/>
        <v>-1272783</v>
      </c>
      <c r="L12" s="6"/>
      <c r="M12" s="9" t="s">
        <v>10</v>
      </c>
      <c r="N12" s="4">
        <f t="shared" si="2"/>
        <v>-1272783</v>
      </c>
    </row>
    <row r="13" spans="1:14" ht="15.75" x14ac:dyDescent="0.3">
      <c r="A13" s="9" t="s">
        <v>12</v>
      </c>
      <c r="B13" s="4">
        <v>31228822</v>
      </c>
      <c r="C13" s="15">
        <v>20000000</v>
      </c>
      <c r="D13" s="6">
        <f t="shared" si="0"/>
        <v>40000000</v>
      </c>
      <c r="E13" s="10">
        <v>6600000</v>
      </c>
      <c r="F13" s="4"/>
      <c r="G13" s="4"/>
      <c r="I13" s="6">
        <f t="shared" si="1"/>
        <v>33400000</v>
      </c>
      <c r="L13" s="6"/>
      <c r="M13" s="9" t="s">
        <v>12</v>
      </c>
      <c r="N13" s="4">
        <f t="shared" si="2"/>
        <v>33400000</v>
      </c>
    </row>
    <row r="14" spans="1:14" ht="15.75" x14ac:dyDescent="0.3">
      <c r="A14" s="9" t="s">
        <v>13</v>
      </c>
      <c r="B14" s="4">
        <v>37704383</v>
      </c>
      <c r="C14" s="17">
        <v>13000000</v>
      </c>
      <c r="D14" s="6">
        <f t="shared" si="0"/>
        <v>40000000</v>
      </c>
      <c r="E14" s="10">
        <v>1750000</v>
      </c>
      <c r="F14" s="4"/>
      <c r="G14" s="4"/>
      <c r="H14" s="13"/>
      <c r="I14" s="6">
        <f t="shared" si="1"/>
        <v>38250000</v>
      </c>
      <c r="L14" s="6"/>
      <c r="M14" s="9" t="s">
        <v>13</v>
      </c>
      <c r="N14" s="4">
        <f t="shared" si="2"/>
        <v>38250000</v>
      </c>
    </row>
    <row r="15" spans="1:14" ht="15.75" x14ac:dyDescent="0.3">
      <c r="A15" s="9" t="s">
        <v>11</v>
      </c>
      <c r="B15" s="4">
        <v>34487500</v>
      </c>
      <c r="C15" s="15">
        <v>41000000</v>
      </c>
      <c r="D15" s="6">
        <f t="shared" si="0"/>
        <v>40000000</v>
      </c>
      <c r="E15" s="10">
        <v>5512500</v>
      </c>
      <c r="F15" s="4"/>
      <c r="G15" s="4"/>
      <c r="I15" s="6">
        <f t="shared" si="1"/>
        <v>34487500</v>
      </c>
      <c r="L15" s="6"/>
      <c r="M15" s="9" t="s">
        <v>11</v>
      </c>
      <c r="N15" s="4">
        <f t="shared" si="2"/>
        <v>34487500</v>
      </c>
    </row>
    <row r="16" spans="1:14" x14ac:dyDescent="0.25">
      <c r="A16" s="9" t="s">
        <v>14</v>
      </c>
      <c r="B16" s="4">
        <v>7327396</v>
      </c>
      <c r="C16" s="14">
        <v>0</v>
      </c>
      <c r="D16" s="6">
        <f t="shared" si="0"/>
        <v>7327396</v>
      </c>
      <c r="E16" s="10">
        <v>4462500</v>
      </c>
      <c r="F16" s="4"/>
      <c r="G16" s="4"/>
      <c r="I16" s="6">
        <f t="shared" si="1"/>
        <v>2864896</v>
      </c>
      <c r="L16" s="6"/>
      <c r="M16" s="9" t="s">
        <v>14</v>
      </c>
      <c r="N16" s="4">
        <f t="shared" si="2"/>
        <v>2864896</v>
      </c>
    </row>
    <row r="17" spans="1:14" ht="15.75" x14ac:dyDescent="0.3">
      <c r="A17" s="9" t="s">
        <v>60</v>
      </c>
      <c r="B17" s="4">
        <v>38162500</v>
      </c>
      <c r="C17" s="15">
        <v>25000000</v>
      </c>
      <c r="D17" s="6">
        <f t="shared" si="0"/>
        <v>40000000</v>
      </c>
      <c r="E17" s="10">
        <v>1837500</v>
      </c>
      <c r="F17" s="4"/>
      <c r="G17" s="4"/>
      <c r="H17" s="4"/>
      <c r="I17" s="6">
        <f>D17-E17-G17-H17</f>
        <v>38162500</v>
      </c>
      <c r="L17" s="6"/>
      <c r="M17" s="9" t="s">
        <v>60</v>
      </c>
      <c r="N17" s="4">
        <f t="shared" si="2"/>
        <v>38162500</v>
      </c>
    </row>
    <row r="18" spans="1:14" ht="15.75" x14ac:dyDescent="0.3">
      <c r="A18" s="9" t="s">
        <v>16</v>
      </c>
      <c r="B18" s="4">
        <v>35325000</v>
      </c>
      <c r="C18" s="15">
        <v>16000000</v>
      </c>
      <c r="D18" s="6">
        <f t="shared" si="0"/>
        <v>40000000</v>
      </c>
      <c r="E18" s="10">
        <v>4675000.0000000009</v>
      </c>
      <c r="F18" s="4"/>
      <c r="G18" s="4"/>
      <c r="I18" s="6">
        <f t="shared" si="1"/>
        <v>35325000</v>
      </c>
      <c r="L18" s="6"/>
      <c r="M18" s="9" t="s">
        <v>16</v>
      </c>
      <c r="N18" s="4">
        <f t="shared" si="2"/>
        <v>35325000</v>
      </c>
    </row>
    <row r="19" spans="1:14" ht="15.75" x14ac:dyDescent="0.3">
      <c r="A19" s="9" t="s">
        <v>17</v>
      </c>
      <c r="B19" s="4">
        <v>26231065</v>
      </c>
      <c r="C19" s="15">
        <v>0</v>
      </c>
      <c r="D19" s="6">
        <f t="shared" si="0"/>
        <v>26231065</v>
      </c>
      <c r="E19" s="10">
        <v>5775000</v>
      </c>
      <c r="F19" s="4"/>
      <c r="G19" s="4"/>
      <c r="I19" s="6">
        <f t="shared" si="1"/>
        <v>20456065</v>
      </c>
      <c r="L19" s="6"/>
      <c r="M19" s="9" t="s">
        <v>17</v>
      </c>
      <c r="N19" s="4">
        <f t="shared" si="2"/>
        <v>20456065</v>
      </c>
    </row>
    <row r="20" spans="1:14" x14ac:dyDescent="0.25">
      <c r="A20" s="9" t="s">
        <v>18</v>
      </c>
      <c r="B20" s="4">
        <v>35750000</v>
      </c>
      <c r="C20" s="14">
        <v>12818577</v>
      </c>
      <c r="D20" s="6">
        <f t="shared" si="0"/>
        <v>40000000</v>
      </c>
      <c r="E20" s="10">
        <v>4250000</v>
      </c>
      <c r="F20" s="4"/>
      <c r="G20" s="4"/>
      <c r="I20" s="6">
        <f t="shared" si="1"/>
        <v>35750000</v>
      </c>
      <c r="L20" s="6"/>
      <c r="M20" s="9" t="s">
        <v>18</v>
      </c>
      <c r="N20" s="4">
        <f t="shared" si="2"/>
        <v>35750000</v>
      </c>
    </row>
    <row r="21" spans="1:14" x14ac:dyDescent="0.25">
      <c r="A21" s="9" t="s">
        <v>41</v>
      </c>
      <c r="B21" s="4">
        <v>28516161</v>
      </c>
      <c r="C21" s="4">
        <v>34000000</v>
      </c>
      <c r="D21" s="6">
        <f t="shared" si="0"/>
        <v>40000000</v>
      </c>
      <c r="E21" s="10">
        <v>1925000.0000000002</v>
      </c>
      <c r="F21" s="4"/>
      <c r="G21" s="4"/>
      <c r="I21" s="6">
        <f t="shared" si="1"/>
        <v>38075000</v>
      </c>
      <c r="L21" s="6"/>
      <c r="M21" s="9" t="s">
        <v>41</v>
      </c>
      <c r="N21" s="4">
        <f t="shared" si="2"/>
        <v>38075000</v>
      </c>
    </row>
    <row r="22" spans="1:14" x14ac:dyDescent="0.25">
      <c r="A22" s="9" t="s">
        <v>20</v>
      </c>
      <c r="B22" s="4">
        <v>39475000</v>
      </c>
      <c r="C22" s="14">
        <v>0</v>
      </c>
      <c r="D22" s="6">
        <f t="shared" si="0"/>
        <v>39475000</v>
      </c>
      <c r="E22" s="10">
        <v>525000</v>
      </c>
      <c r="F22" s="4"/>
      <c r="G22" s="4"/>
      <c r="I22" s="6">
        <f t="shared" si="1"/>
        <v>38950000</v>
      </c>
      <c r="L22" s="6"/>
      <c r="M22" s="9" t="s">
        <v>20</v>
      </c>
      <c r="N22" s="4">
        <f t="shared" si="2"/>
        <v>38950000</v>
      </c>
    </row>
    <row r="23" spans="1:14" x14ac:dyDescent="0.25">
      <c r="A23" s="9" t="s">
        <v>21</v>
      </c>
      <c r="B23" s="4">
        <v>0</v>
      </c>
      <c r="C23" s="14">
        <v>0</v>
      </c>
      <c r="D23" s="6">
        <f t="shared" si="0"/>
        <v>0</v>
      </c>
      <c r="E23" s="10">
        <v>4675000.0000000009</v>
      </c>
      <c r="F23" s="4"/>
      <c r="G23" s="4"/>
      <c r="I23" s="6">
        <f>D23+F23-E23-G23-H23</f>
        <v>-4675000.0000000009</v>
      </c>
      <c r="L23" s="6"/>
      <c r="M23" s="9" t="s">
        <v>21</v>
      </c>
      <c r="N23" s="4">
        <f t="shared" si="2"/>
        <v>-4675000.0000000009</v>
      </c>
    </row>
    <row r="24" spans="1:14" ht="15.75" x14ac:dyDescent="0.3">
      <c r="A24" s="9" t="s">
        <v>22</v>
      </c>
      <c r="B24" s="4">
        <v>38350000</v>
      </c>
      <c r="C24" s="15">
        <v>12000000</v>
      </c>
      <c r="D24" s="6">
        <f t="shared" si="0"/>
        <v>40000000</v>
      </c>
      <c r="E24" s="10">
        <v>1650000.0000000002</v>
      </c>
      <c r="F24" s="4"/>
      <c r="G24" s="4"/>
      <c r="I24" s="6">
        <f t="shared" si="1"/>
        <v>38350000</v>
      </c>
      <c r="L24" s="6"/>
      <c r="M24" s="9" t="s">
        <v>22</v>
      </c>
      <c r="N24" s="4">
        <f t="shared" si="2"/>
        <v>38350000</v>
      </c>
    </row>
    <row r="25" spans="1:14" x14ac:dyDescent="0.25">
      <c r="A25" s="9" t="s">
        <v>51</v>
      </c>
      <c r="B25" s="4">
        <v>0</v>
      </c>
      <c r="C25" s="14">
        <v>0</v>
      </c>
      <c r="D25" s="6">
        <f t="shared" si="0"/>
        <v>0</v>
      </c>
      <c r="E25" s="10">
        <v>5775000</v>
      </c>
      <c r="F25" s="4"/>
      <c r="G25" s="4"/>
      <c r="I25" s="6">
        <f t="shared" si="1"/>
        <v>-5775000</v>
      </c>
      <c r="L25" s="6"/>
      <c r="M25" s="9" t="s">
        <v>51</v>
      </c>
      <c r="N25" s="4">
        <f t="shared" si="2"/>
        <v>-5775000</v>
      </c>
    </row>
    <row r="26" spans="1:14" ht="15.75" x14ac:dyDescent="0.3">
      <c r="A26" s="9" t="s">
        <v>80</v>
      </c>
      <c r="B26" s="16">
        <v>3260112</v>
      </c>
      <c r="C26" s="16">
        <v>10656069</v>
      </c>
      <c r="D26" s="6">
        <f t="shared" si="0"/>
        <v>13916181</v>
      </c>
      <c r="E26" s="10">
        <v>0</v>
      </c>
      <c r="I26" s="6">
        <f t="shared" si="1"/>
        <v>13916181</v>
      </c>
      <c r="L26" s="6"/>
      <c r="M26" s="9" t="s">
        <v>80</v>
      </c>
      <c r="N26" s="4">
        <f t="shared" si="2"/>
        <v>13916181</v>
      </c>
    </row>
    <row r="27" spans="1:14" ht="15.75" x14ac:dyDescent="0.3">
      <c r="A27" s="9" t="s">
        <v>81</v>
      </c>
      <c r="B27" s="4">
        <v>31596881</v>
      </c>
      <c r="C27" s="15">
        <v>1844449</v>
      </c>
      <c r="D27" s="6">
        <f t="shared" si="0"/>
        <v>33441330</v>
      </c>
      <c r="E27" s="10">
        <v>0</v>
      </c>
      <c r="I27" s="6">
        <f t="shared" si="1"/>
        <v>33441330</v>
      </c>
      <c r="L27" s="6"/>
      <c r="M27" s="9" t="s">
        <v>81</v>
      </c>
      <c r="N27" s="4">
        <f t="shared" si="2"/>
        <v>33441330</v>
      </c>
    </row>
    <row r="28" spans="1:14" x14ac:dyDescent="0.25">
      <c r="A28" s="9" t="s">
        <v>19</v>
      </c>
      <c r="B28" s="4">
        <v>0</v>
      </c>
      <c r="C28" s="9">
        <v>0</v>
      </c>
      <c r="D28" s="6">
        <f t="shared" si="0"/>
        <v>0</v>
      </c>
      <c r="E28" s="10">
        <v>0</v>
      </c>
      <c r="I28" s="6">
        <f t="shared" si="1"/>
        <v>0</v>
      </c>
      <c r="L28" s="6"/>
      <c r="M28" s="9" t="s">
        <v>19</v>
      </c>
      <c r="N28" s="4">
        <f t="shared" si="2"/>
        <v>0</v>
      </c>
    </row>
    <row r="29" spans="1:14" x14ac:dyDescent="0.25">
      <c r="A29" s="9" t="s">
        <v>82</v>
      </c>
      <c r="B29" s="4">
        <v>40000000</v>
      </c>
      <c r="C29" s="9">
        <v>14000000</v>
      </c>
      <c r="D29" s="6">
        <f t="shared" si="0"/>
        <v>40000000</v>
      </c>
      <c r="E29" s="10">
        <v>0</v>
      </c>
      <c r="I29" s="6">
        <f t="shared" si="1"/>
        <v>40000000</v>
      </c>
      <c r="L29" s="6"/>
      <c r="M29" s="9" t="s">
        <v>82</v>
      </c>
      <c r="N29" s="4">
        <f t="shared" si="2"/>
        <v>40000000</v>
      </c>
    </row>
    <row r="30" spans="1:14" x14ac:dyDescent="0.25">
      <c r="L30" s="6"/>
      <c r="N30" s="6"/>
    </row>
  </sheetData>
  <conditionalFormatting sqref="I21 G2:G16 G18:G25 H17">
    <cfRule type="cellIs" dxfId="157" priority="15" operator="lessThan">
      <formula>0</formula>
    </cfRule>
  </conditionalFormatting>
  <conditionalFormatting sqref="D2:D29">
    <cfRule type="cellIs" dxfId="156" priority="22" operator="lessThan">
      <formula>0</formula>
    </cfRule>
  </conditionalFormatting>
  <conditionalFormatting sqref="D2:D29">
    <cfRule type="cellIs" dxfId="155" priority="21" operator="lessThan">
      <formula>0</formula>
    </cfRule>
  </conditionalFormatting>
  <conditionalFormatting sqref="D20 G20">
    <cfRule type="cellIs" dxfId="154" priority="20" operator="lessThan">
      <formula>0</formula>
    </cfRule>
  </conditionalFormatting>
  <conditionalFormatting sqref="D21 G21">
    <cfRule type="cellIs" dxfId="153" priority="19" operator="lessThan">
      <formula>0</formula>
    </cfRule>
  </conditionalFormatting>
  <conditionalFormatting sqref="I5:I25">
    <cfRule type="cellIs" dxfId="152" priority="18" operator="lessThan">
      <formula>0</formula>
    </cfRule>
  </conditionalFormatting>
  <conditionalFormatting sqref="I2:I25">
    <cfRule type="cellIs" dxfId="151" priority="17" operator="lessThan">
      <formula>0</formula>
    </cfRule>
  </conditionalFormatting>
  <conditionalFormatting sqref="I20">
    <cfRule type="cellIs" dxfId="150" priority="16" operator="lessThan">
      <formula>0</formula>
    </cfRule>
  </conditionalFormatting>
  <conditionalFormatting sqref="I26:I29">
    <cfRule type="cellIs" dxfId="149" priority="14" operator="lessThan">
      <formula>0</formula>
    </cfRule>
  </conditionalFormatting>
  <conditionalFormatting sqref="I26:I29">
    <cfRule type="cellIs" dxfId="148" priority="13" operator="lessThan">
      <formula>0</formula>
    </cfRule>
  </conditionalFormatting>
  <conditionalFormatting sqref="L22">
    <cfRule type="cellIs" dxfId="147" priority="9" operator="lessThan">
      <formula>0</formula>
    </cfRule>
  </conditionalFormatting>
  <conditionalFormatting sqref="L6:L26">
    <cfRule type="cellIs" dxfId="146" priority="12" operator="lessThan">
      <formula>0</formula>
    </cfRule>
  </conditionalFormatting>
  <conditionalFormatting sqref="L3:L26">
    <cfRule type="cellIs" dxfId="145" priority="11" operator="lessThan">
      <formula>0</formula>
    </cfRule>
  </conditionalFormatting>
  <conditionalFormatting sqref="L21">
    <cfRule type="cellIs" dxfId="144" priority="10" operator="lessThan">
      <formula>0</formula>
    </cfRule>
  </conditionalFormatting>
  <conditionalFormatting sqref="L27:L30">
    <cfRule type="cellIs" dxfId="143" priority="8" operator="lessThan">
      <formula>0</formula>
    </cfRule>
  </conditionalFormatting>
  <conditionalFormatting sqref="L27:L30">
    <cfRule type="cellIs" dxfId="142" priority="7" operator="lessThan">
      <formula>0</formula>
    </cfRule>
  </conditionalFormatting>
  <conditionalFormatting sqref="N22">
    <cfRule type="cellIs" dxfId="141" priority="3" operator="lessThan">
      <formula>0</formula>
    </cfRule>
  </conditionalFormatting>
  <conditionalFormatting sqref="N6:N26">
    <cfRule type="cellIs" dxfId="140" priority="6" operator="lessThan">
      <formula>0</formula>
    </cfRule>
  </conditionalFormatting>
  <conditionalFormatting sqref="N3:N30">
    <cfRule type="cellIs" dxfId="139" priority="5" operator="lessThan">
      <formula>0</formula>
    </cfRule>
  </conditionalFormatting>
  <conditionalFormatting sqref="N21">
    <cfRule type="cellIs" dxfId="138" priority="4" operator="lessThan">
      <formula>0</formula>
    </cfRule>
  </conditionalFormatting>
  <conditionalFormatting sqref="N27:N30">
    <cfRule type="cellIs" dxfId="137" priority="2" operator="lessThan">
      <formula>0</formula>
    </cfRule>
  </conditionalFormatting>
  <conditionalFormatting sqref="N27:N30">
    <cfRule type="cellIs" dxfId="136" priority="1" operator="less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1CC41-861C-4338-A897-C9A72F4773D0}">
  <dimension ref="A1:N30"/>
  <sheetViews>
    <sheetView workbookViewId="0">
      <selection sqref="A1:N29"/>
    </sheetView>
  </sheetViews>
  <sheetFormatPr defaultRowHeight="15" x14ac:dyDescent="0.25"/>
  <cols>
    <col min="1" max="1" width="32.140625" style="9" customWidth="1"/>
    <col min="2" max="2" width="29.85546875" style="9" customWidth="1"/>
    <col min="3" max="3" width="19.140625" style="9" customWidth="1"/>
    <col min="4" max="4" width="16.7109375" style="9" customWidth="1"/>
    <col min="5" max="6" width="9.140625" style="9"/>
    <col min="7" max="7" width="10.140625" style="9" customWidth="1"/>
    <col min="8" max="8" width="9.140625" style="9"/>
    <col min="9" max="9" width="22.42578125" style="9" customWidth="1"/>
    <col min="10" max="11" width="9.140625" style="9"/>
    <col min="12" max="12" width="13.5703125" style="9" customWidth="1"/>
    <col min="13" max="13" width="17.5703125" style="9" customWidth="1"/>
    <col min="14" max="14" width="19.28515625" style="9" customWidth="1"/>
    <col min="15" max="16384" width="9.140625" style="9"/>
  </cols>
  <sheetData>
    <row r="1" spans="1:14" x14ac:dyDescent="0.25">
      <c r="A1" s="2" t="s">
        <v>24</v>
      </c>
      <c r="B1" s="3" t="s">
        <v>93</v>
      </c>
      <c r="C1" s="2" t="s">
        <v>29</v>
      </c>
      <c r="D1" s="2" t="s">
        <v>98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94</v>
      </c>
      <c r="M1" s="2" t="s">
        <v>24</v>
      </c>
    </row>
    <row r="2" spans="1:14" ht="15.75" x14ac:dyDescent="0.3">
      <c r="A2" s="9" t="s">
        <v>0</v>
      </c>
      <c r="B2" s="4">
        <v>3652781</v>
      </c>
      <c r="C2" s="15">
        <v>0</v>
      </c>
      <c r="D2" s="6">
        <f t="shared" ref="D2:D29" si="0">IF(B2+C2&lt;40000000, B2+C2, 40000000)</f>
        <v>3652781</v>
      </c>
      <c r="E2" s="10">
        <v>4462500</v>
      </c>
      <c r="F2" s="4"/>
      <c r="G2" s="4"/>
      <c r="I2" s="6">
        <f t="shared" ref="I2:I29" si="1">D2+F2-E2-G2-H2</f>
        <v>-809719</v>
      </c>
      <c r="M2" s="9" t="s">
        <v>0</v>
      </c>
      <c r="N2" s="4">
        <f>I2</f>
        <v>-809719</v>
      </c>
    </row>
    <row r="3" spans="1:14" x14ac:dyDescent="0.25">
      <c r="A3" s="9" t="s">
        <v>52</v>
      </c>
      <c r="B3" s="4">
        <v>0</v>
      </c>
      <c r="C3" s="14">
        <v>0</v>
      </c>
      <c r="D3" s="6">
        <f t="shared" si="0"/>
        <v>0</v>
      </c>
      <c r="E3" s="10">
        <v>4500000</v>
      </c>
      <c r="F3" s="4"/>
      <c r="G3" s="4"/>
      <c r="I3" s="6">
        <f t="shared" si="1"/>
        <v>-4500000</v>
      </c>
      <c r="L3" s="6"/>
      <c r="M3" s="9" t="s">
        <v>52</v>
      </c>
      <c r="N3" s="4">
        <f t="shared" ref="N3:N29" si="2">I3</f>
        <v>-4500000</v>
      </c>
    </row>
    <row r="4" spans="1:14" x14ac:dyDescent="0.25">
      <c r="A4" s="9" t="s">
        <v>89</v>
      </c>
      <c r="B4" s="4">
        <v>5328580</v>
      </c>
      <c r="C4" s="14">
        <v>7851790</v>
      </c>
      <c r="D4" s="6">
        <f t="shared" si="0"/>
        <v>13180370</v>
      </c>
      <c r="E4" s="10">
        <v>6825000</v>
      </c>
      <c r="F4" s="4"/>
      <c r="G4" s="4"/>
      <c r="I4" s="6">
        <f t="shared" si="1"/>
        <v>6355370</v>
      </c>
      <c r="L4" s="6"/>
      <c r="M4" s="9" t="s">
        <v>87</v>
      </c>
      <c r="N4" s="4">
        <f t="shared" si="2"/>
        <v>6355370</v>
      </c>
    </row>
    <row r="5" spans="1:14" x14ac:dyDescent="0.25">
      <c r="A5" s="9" t="s">
        <v>73</v>
      </c>
      <c r="B5" s="4">
        <v>7413075</v>
      </c>
      <c r="C5" s="14">
        <v>3871966</v>
      </c>
      <c r="D5" s="6">
        <f t="shared" si="0"/>
        <v>11285041</v>
      </c>
      <c r="E5" s="10">
        <v>500000</v>
      </c>
      <c r="F5" s="4"/>
      <c r="G5" s="4"/>
      <c r="I5" s="6">
        <f t="shared" si="1"/>
        <v>10785041</v>
      </c>
      <c r="L5" s="6"/>
      <c r="M5" s="9" t="s">
        <v>73</v>
      </c>
      <c r="N5" s="4">
        <f t="shared" si="2"/>
        <v>10785041</v>
      </c>
    </row>
    <row r="6" spans="1:14" x14ac:dyDescent="0.25">
      <c r="A6" s="9" t="s">
        <v>5</v>
      </c>
      <c r="B6" s="4">
        <v>7837697</v>
      </c>
      <c r="C6" s="14">
        <v>0</v>
      </c>
      <c r="D6" s="6">
        <f t="shared" si="0"/>
        <v>7837697</v>
      </c>
      <c r="E6" s="10">
        <v>4462500</v>
      </c>
      <c r="F6" s="4"/>
      <c r="G6" s="4"/>
      <c r="I6" s="6">
        <f t="shared" si="1"/>
        <v>3375197</v>
      </c>
      <c r="L6" s="6"/>
      <c r="M6" s="9" t="s">
        <v>5</v>
      </c>
      <c r="N6" s="4">
        <f t="shared" si="2"/>
        <v>3375197</v>
      </c>
    </row>
    <row r="7" spans="1:14" x14ac:dyDescent="0.25">
      <c r="A7" s="9" t="s">
        <v>95</v>
      </c>
      <c r="B7" s="18">
        <v>0</v>
      </c>
      <c r="C7" s="18">
        <v>18827688</v>
      </c>
      <c r="D7" s="6">
        <f t="shared" si="0"/>
        <v>18827688</v>
      </c>
      <c r="E7" s="10">
        <v>0</v>
      </c>
      <c r="F7" s="4"/>
      <c r="G7" s="4"/>
      <c r="I7" s="6">
        <f t="shared" si="1"/>
        <v>18827688</v>
      </c>
      <c r="L7" s="6"/>
      <c r="M7" s="9" t="s">
        <v>6</v>
      </c>
      <c r="N7" s="4">
        <f t="shared" si="2"/>
        <v>18827688</v>
      </c>
    </row>
    <row r="8" spans="1:14" x14ac:dyDescent="0.25">
      <c r="A8" s="9" t="s">
        <v>4</v>
      </c>
      <c r="B8" s="4">
        <v>39475000</v>
      </c>
      <c r="C8" s="14">
        <v>0</v>
      </c>
      <c r="D8" s="6">
        <f t="shared" si="0"/>
        <v>39475000</v>
      </c>
      <c r="E8" s="10">
        <v>525000</v>
      </c>
      <c r="F8" s="4"/>
      <c r="G8" s="4"/>
      <c r="I8" s="6">
        <f t="shared" si="1"/>
        <v>38950000</v>
      </c>
      <c r="L8" s="6"/>
      <c r="M8" s="9" t="s">
        <v>4</v>
      </c>
      <c r="N8" s="4">
        <f t="shared" si="2"/>
        <v>38950000</v>
      </c>
    </row>
    <row r="9" spans="1:14" x14ac:dyDescent="0.25">
      <c r="A9" s="9" t="s">
        <v>67</v>
      </c>
      <c r="B9" s="4">
        <v>40000000</v>
      </c>
      <c r="C9" s="14">
        <v>7000000</v>
      </c>
      <c r="D9" s="6">
        <f t="shared" si="0"/>
        <v>40000000</v>
      </c>
      <c r="E9" s="10">
        <v>1125000</v>
      </c>
      <c r="F9" s="4"/>
      <c r="G9" s="4"/>
      <c r="H9" s="4"/>
      <c r="I9" s="6">
        <f t="shared" si="1"/>
        <v>38875000</v>
      </c>
      <c r="L9" s="6"/>
      <c r="M9" s="9" t="s">
        <v>67</v>
      </c>
      <c r="N9" s="4">
        <f t="shared" si="2"/>
        <v>38875000</v>
      </c>
    </row>
    <row r="10" spans="1:14" ht="15.75" x14ac:dyDescent="0.3">
      <c r="A10" s="9" t="s">
        <v>8</v>
      </c>
      <c r="B10" s="4">
        <v>38812500</v>
      </c>
      <c r="C10" s="15">
        <v>0</v>
      </c>
      <c r="D10" s="6">
        <f t="shared" si="0"/>
        <v>38812500</v>
      </c>
      <c r="E10" s="10">
        <v>1187500</v>
      </c>
      <c r="F10" s="4"/>
      <c r="G10" s="4"/>
      <c r="H10" s="4"/>
      <c r="I10" s="6">
        <f t="shared" si="1"/>
        <v>37625000</v>
      </c>
      <c r="L10" s="6"/>
      <c r="M10" s="9" t="s">
        <v>8</v>
      </c>
      <c r="N10" s="4">
        <f t="shared" si="2"/>
        <v>37625000</v>
      </c>
    </row>
    <row r="11" spans="1:14" ht="15.75" x14ac:dyDescent="0.3">
      <c r="A11" s="9" t="s">
        <v>84</v>
      </c>
      <c r="B11" s="4">
        <v>23511173</v>
      </c>
      <c r="C11" s="15">
        <v>14035928</v>
      </c>
      <c r="D11" s="6">
        <f t="shared" si="0"/>
        <v>37547101</v>
      </c>
      <c r="E11" s="10">
        <v>500000</v>
      </c>
      <c r="F11" s="4"/>
      <c r="G11" s="4"/>
      <c r="I11" s="6">
        <f t="shared" si="1"/>
        <v>37047101</v>
      </c>
      <c r="L11" s="6"/>
      <c r="M11" s="9" t="s">
        <v>84</v>
      </c>
      <c r="N11" s="4">
        <f t="shared" si="2"/>
        <v>37047101</v>
      </c>
    </row>
    <row r="12" spans="1:14" x14ac:dyDescent="0.25">
      <c r="A12" s="9" t="s">
        <v>10</v>
      </c>
      <c r="B12" s="4">
        <v>0</v>
      </c>
      <c r="C12" s="14">
        <v>0</v>
      </c>
      <c r="D12" s="6">
        <f t="shared" si="0"/>
        <v>0</v>
      </c>
      <c r="E12" s="10">
        <v>6300000</v>
      </c>
      <c r="F12" s="4"/>
      <c r="G12" s="4"/>
      <c r="I12" s="6">
        <f t="shared" si="1"/>
        <v>-6300000</v>
      </c>
      <c r="L12" s="6"/>
      <c r="M12" s="9" t="s">
        <v>10</v>
      </c>
      <c r="N12" s="4">
        <f t="shared" si="2"/>
        <v>-6300000</v>
      </c>
    </row>
    <row r="13" spans="1:14" ht="15.75" x14ac:dyDescent="0.3">
      <c r="A13" s="9" t="s">
        <v>12</v>
      </c>
      <c r="B13" s="4">
        <v>33400000</v>
      </c>
      <c r="C13" s="15">
        <v>15000000</v>
      </c>
      <c r="D13" s="6">
        <f t="shared" si="0"/>
        <v>40000000</v>
      </c>
      <c r="E13" s="10">
        <v>6600000</v>
      </c>
      <c r="F13" s="4"/>
      <c r="G13" s="4"/>
      <c r="I13" s="6">
        <f t="shared" si="1"/>
        <v>33400000</v>
      </c>
      <c r="L13" s="6"/>
      <c r="M13" s="9" t="s">
        <v>12</v>
      </c>
      <c r="N13" s="4">
        <f t="shared" si="2"/>
        <v>33400000</v>
      </c>
    </row>
    <row r="14" spans="1:14" ht="15.75" x14ac:dyDescent="0.3">
      <c r="A14" s="9" t="s">
        <v>13</v>
      </c>
      <c r="B14" s="4">
        <v>38250000</v>
      </c>
      <c r="C14" s="17">
        <v>8384499</v>
      </c>
      <c r="D14" s="6">
        <f t="shared" si="0"/>
        <v>40000000</v>
      </c>
      <c r="E14" s="10">
        <v>1750000</v>
      </c>
      <c r="F14" s="4"/>
      <c r="G14" s="4"/>
      <c r="H14" s="13"/>
      <c r="I14" s="6">
        <f t="shared" si="1"/>
        <v>38250000</v>
      </c>
      <c r="L14" s="6"/>
      <c r="M14" s="9" t="s">
        <v>13</v>
      </c>
      <c r="N14" s="4">
        <f t="shared" si="2"/>
        <v>38250000</v>
      </c>
    </row>
    <row r="15" spans="1:14" ht="15.75" x14ac:dyDescent="0.3">
      <c r="A15" s="9" t="s">
        <v>11</v>
      </c>
      <c r="B15" s="4">
        <v>34487500</v>
      </c>
      <c r="C15" s="15">
        <v>17000000</v>
      </c>
      <c r="D15" s="6">
        <f t="shared" si="0"/>
        <v>40000000</v>
      </c>
      <c r="E15" s="10">
        <v>5512500</v>
      </c>
      <c r="F15" s="4"/>
      <c r="G15" s="4"/>
      <c r="I15" s="6">
        <f t="shared" si="1"/>
        <v>34487500</v>
      </c>
      <c r="L15" s="6"/>
      <c r="M15" s="9" t="s">
        <v>11</v>
      </c>
      <c r="N15" s="4">
        <f t="shared" si="2"/>
        <v>34487500</v>
      </c>
    </row>
    <row r="16" spans="1:14" x14ac:dyDescent="0.25">
      <c r="A16" s="9" t="s">
        <v>14</v>
      </c>
      <c r="B16" s="4">
        <v>2864896</v>
      </c>
      <c r="C16" s="14">
        <v>0</v>
      </c>
      <c r="D16" s="6">
        <f t="shared" si="0"/>
        <v>2864896</v>
      </c>
      <c r="E16" s="10">
        <v>4462500</v>
      </c>
      <c r="F16" s="4"/>
      <c r="G16" s="4"/>
      <c r="I16" s="6">
        <f t="shared" si="1"/>
        <v>-1597604</v>
      </c>
      <c r="L16" s="6"/>
      <c r="M16" s="9" t="s">
        <v>14</v>
      </c>
      <c r="N16" s="4">
        <f t="shared" si="2"/>
        <v>-1597604</v>
      </c>
    </row>
    <row r="17" spans="1:14" ht="15.75" x14ac:dyDescent="0.3">
      <c r="A17" s="9" t="s">
        <v>18</v>
      </c>
      <c r="B17" s="4">
        <v>0</v>
      </c>
      <c r="C17" s="15">
        <v>0</v>
      </c>
      <c r="D17" s="6">
        <f t="shared" si="0"/>
        <v>0</v>
      </c>
      <c r="E17" s="10">
        <v>1995000</v>
      </c>
      <c r="F17" s="4"/>
      <c r="G17" s="4"/>
      <c r="H17" s="4"/>
      <c r="I17" s="6">
        <f>D17-E17-G17-H17</f>
        <v>-1995000</v>
      </c>
      <c r="L17" s="6"/>
      <c r="M17" s="9" t="s">
        <v>60</v>
      </c>
      <c r="N17" s="4">
        <f t="shared" si="2"/>
        <v>-1995000</v>
      </c>
    </row>
    <row r="18" spans="1:14" ht="15.75" x14ac:dyDescent="0.3">
      <c r="A18" s="9" t="s">
        <v>16</v>
      </c>
      <c r="B18" s="4">
        <v>35325000</v>
      </c>
      <c r="C18" s="15">
        <v>16000000</v>
      </c>
      <c r="D18" s="6">
        <f t="shared" si="0"/>
        <v>40000000</v>
      </c>
      <c r="E18" s="10">
        <v>4675000.0000000009</v>
      </c>
      <c r="F18" s="4"/>
      <c r="G18" s="4"/>
      <c r="I18" s="6">
        <f t="shared" si="1"/>
        <v>35325000</v>
      </c>
      <c r="L18" s="6"/>
      <c r="M18" s="9" t="s">
        <v>16</v>
      </c>
      <c r="N18" s="4">
        <f t="shared" si="2"/>
        <v>35325000</v>
      </c>
    </row>
    <row r="19" spans="1:14" ht="15.75" x14ac:dyDescent="0.3">
      <c r="A19" s="9" t="s">
        <v>17</v>
      </c>
      <c r="B19" s="4">
        <v>20456065</v>
      </c>
      <c r="C19" s="15">
        <v>0</v>
      </c>
      <c r="D19" s="6">
        <f t="shared" si="0"/>
        <v>20456065</v>
      </c>
      <c r="E19" s="10">
        <v>5775000</v>
      </c>
      <c r="F19" s="4"/>
      <c r="G19" s="4"/>
      <c r="I19" s="6">
        <f t="shared" si="1"/>
        <v>14681065</v>
      </c>
      <c r="L19" s="6"/>
      <c r="M19" s="9" t="s">
        <v>17</v>
      </c>
      <c r="N19" s="4">
        <f t="shared" si="2"/>
        <v>14681065</v>
      </c>
    </row>
    <row r="20" spans="1:14" x14ac:dyDescent="0.25">
      <c r="A20" s="9" t="s">
        <v>96</v>
      </c>
      <c r="B20" s="4">
        <v>35750000</v>
      </c>
      <c r="C20" s="14">
        <v>40000000</v>
      </c>
      <c r="D20" s="6">
        <f t="shared" si="0"/>
        <v>40000000</v>
      </c>
      <c r="E20" s="10">
        <v>4250000</v>
      </c>
      <c r="F20" s="4"/>
      <c r="G20" s="4"/>
      <c r="I20" s="6">
        <f t="shared" si="1"/>
        <v>35750000</v>
      </c>
      <c r="L20" s="6"/>
      <c r="M20" s="9" t="s">
        <v>18</v>
      </c>
      <c r="N20" s="4">
        <f t="shared" si="2"/>
        <v>35750000</v>
      </c>
    </row>
    <row r="21" spans="1:14" x14ac:dyDescent="0.25">
      <c r="A21" s="9" t="s">
        <v>41</v>
      </c>
      <c r="B21" s="4">
        <v>75000</v>
      </c>
      <c r="C21" s="4">
        <v>38959079</v>
      </c>
      <c r="D21" s="6">
        <f t="shared" si="0"/>
        <v>39034079</v>
      </c>
      <c r="E21" s="10">
        <v>1925000.0000000002</v>
      </c>
      <c r="F21" s="4"/>
      <c r="G21" s="4"/>
      <c r="I21" s="6">
        <f t="shared" si="1"/>
        <v>37109079</v>
      </c>
      <c r="L21" s="6"/>
      <c r="M21" s="9" t="s">
        <v>41</v>
      </c>
      <c r="N21" s="4">
        <f t="shared" si="2"/>
        <v>37109079</v>
      </c>
    </row>
    <row r="22" spans="1:14" x14ac:dyDescent="0.25">
      <c r="A22" s="9" t="s">
        <v>20</v>
      </c>
      <c r="B22" s="4">
        <v>38950000</v>
      </c>
      <c r="C22" s="14">
        <v>0</v>
      </c>
      <c r="D22" s="6">
        <f t="shared" si="0"/>
        <v>38950000</v>
      </c>
      <c r="E22" s="10">
        <v>525000</v>
      </c>
      <c r="F22" s="4"/>
      <c r="G22" s="4"/>
      <c r="I22" s="6">
        <f t="shared" si="1"/>
        <v>38425000</v>
      </c>
      <c r="L22" s="6"/>
      <c r="M22" s="9" t="s">
        <v>20</v>
      </c>
      <c r="N22" s="4">
        <f t="shared" si="2"/>
        <v>38425000</v>
      </c>
    </row>
    <row r="23" spans="1:14" x14ac:dyDescent="0.25">
      <c r="A23" s="9" t="s">
        <v>21</v>
      </c>
      <c r="B23" s="4">
        <v>0</v>
      </c>
      <c r="C23" s="14">
        <v>0</v>
      </c>
      <c r="D23" s="6">
        <f t="shared" si="0"/>
        <v>0</v>
      </c>
      <c r="E23" s="10">
        <v>4675000.0000000009</v>
      </c>
      <c r="F23" s="4"/>
      <c r="G23" s="4"/>
      <c r="I23" s="6">
        <f>D23+F23-E23-G23-H23</f>
        <v>-4675000.0000000009</v>
      </c>
      <c r="L23" s="6"/>
      <c r="M23" s="9" t="s">
        <v>21</v>
      </c>
      <c r="N23" s="4">
        <f t="shared" si="2"/>
        <v>-4675000.0000000009</v>
      </c>
    </row>
    <row r="24" spans="1:14" ht="15.75" x14ac:dyDescent="0.3">
      <c r="A24" s="9" t="s">
        <v>22</v>
      </c>
      <c r="B24" s="4">
        <v>38350000</v>
      </c>
      <c r="C24" s="15">
        <v>12000000</v>
      </c>
      <c r="D24" s="6">
        <f t="shared" si="0"/>
        <v>40000000</v>
      </c>
      <c r="E24" s="10">
        <v>1650000.0000000002</v>
      </c>
      <c r="F24" s="4"/>
      <c r="G24" s="4"/>
      <c r="I24" s="6">
        <f t="shared" si="1"/>
        <v>38350000</v>
      </c>
      <c r="L24" s="6"/>
      <c r="M24" s="9" t="s">
        <v>22</v>
      </c>
      <c r="N24" s="4">
        <f t="shared" si="2"/>
        <v>38350000</v>
      </c>
    </row>
    <row r="25" spans="1:14" x14ac:dyDescent="0.25">
      <c r="A25" s="9" t="s">
        <v>97</v>
      </c>
      <c r="B25" s="4">
        <v>0</v>
      </c>
      <c r="C25" s="14">
        <v>3082042</v>
      </c>
      <c r="D25" s="6">
        <f t="shared" si="0"/>
        <v>3082042</v>
      </c>
      <c r="E25" s="10">
        <v>5360000</v>
      </c>
      <c r="F25" s="4"/>
      <c r="G25" s="4"/>
      <c r="I25" s="6">
        <f t="shared" si="1"/>
        <v>-2277958</v>
      </c>
      <c r="L25" s="6"/>
      <c r="M25" s="9" t="s">
        <v>51</v>
      </c>
      <c r="N25" s="4">
        <f t="shared" si="2"/>
        <v>-2277958</v>
      </c>
    </row>
    <row r="26" spans="1:14" ht="15.75" x14ac:dyDescent="0.3">
      <c r="A26" s="9" t="s">
        <v>80</v>
      </c>
      <c r="B26" s="16">
        <v>13916181</v>
      </c>
      <c r="C26" s="16">
        <v>10656069</v>
      </c>
      <c r="D26" s="6">
        <f t="shared" si="0"/>
        <v>24572250</v>
      </c>
      <c r="E26" s="10">
        <v>0</v>
      </c>
      <c r="I26" s="6">
        <f t="shared" si="1"/>
        <v>24572250</v>
      </c>
      <c r="L26" s="6"/>
      <c r="M26" s="9" t="s">
        <v>80</v>
      </c>
      <c r="N26" s="4">
        <f t="shared" si="2"/>
        <v>24572250</v>
      </c>
    </row>
    <row r="27" spans="1:14" ht="15.75" x14ac:dyDescent="0.3">
      <c r="A27" s="9" t="s">
        <v>81</v>
      </c>
      <c r="B27" s="4">
        <v>35285779</v>
      </c>
      <c r="C27" s="15">
        <v>4586408</v>
      </c>
      <c r="D27" s="6">
        <f t="shared" si="0"/>
        <v>39872187</v>
      </c>
      <c r="E27" s="10">
        <v>0</v>
      </c>
      <c r="I27" s="6">
        <f t="shared" si="1"/>
        <v>39872187</v>
      </c>
      <c r="L27" s="6"/>
      <c r="M27" s="9" t="s">
        <v>81</v>
      </c>
      <c r="N27" s="4">
        <f t="shared" si="2"/>
        <v>39872187</v>
      </c>
    </row>
    <row r="28" spans="1:14" x14ac:dyDescent="0.25">
      <c r="A28" s="9" t="s">
        <v>19</v>
      </c>
      <c r="B28" s="4">
        <v>1949548</v>
      </c>
      <c r="C28" s="9">
        <v>0</v>
      </c>
      <c r="D28" s="6">
        <f t="shared" si="0"/>
        <v>1949548</v>
      </c>
      <c r="E28" s="10">
        <v>0</v>
      </c>
      <c r="I28" s="6">
        <f t="shared" si="1"/>
        <v>1949548</v>
      </c>
      <c r="L28" s="6"/>
      <c r="M28" s="9" t="s">
        <v>19</v>
      </c>
      <c r="N28" s="4">
        <f t="shared" si="2"/>
        <v>1949548</v>
      </c>
    </row>
    <row r="29" spans="1:14" x14ac:dyDescent="0.25">
      <c r="A29" s="9" t="s">
        <v>82</v>
      </c>
      <c r="B29" s="4">
        <v>40000000</v>
      </c>
      <c r="C29" s="9">
        <v>34000000</v>
      </c>
      <c r="D29" s="6">
        <f t="shared" si="0"/>
        <v>40000000</v>
      </c>
      <c r="E29" s="10">
        <v>0</v>
      </c>
      <c r="I29" s="6">
        <f t="shared" si="1"/>
        <v>40000000</v>
      </c>
      <c r="L29" s="6"/>
      <c r="M29" s="9" t="s">
        <v>82</v>
      </c>
      <c r="N29" s="4">
        <f t="shared" si="2"/>
        <v>40000000</v>
      </c>
    </row>
    <row r="30" spans="1:14" x14ac:dyDescent="0.25">
      <c r="L30" s="6"/>
      <c r="N30" s="6"/>
    </row>
  </sheetData>
  <conditionalFormatting sqref="I21 G2:G16 G18:G25 H17">
    <cfRule type="cellIs" dxfId="135" priority="15" operator="lessThan">
      <formula>0</formula>
    </cfRule>
  </conditionalFormatting>
  <conditionalFormatting sqref="D2:D29">
    <cfRule type="cellIs" dxfId="134" priority="22" operator="lessThan">
      <formula>0</formula>
    </cfRule>
  </conditionalFormatting>
  <conditionalFormatting sqref="D2:D29">
    <cfRule type="cellIs" dxfId="133" priority="21" operator="lessThan">
      <formula>0</formula>
    </cfRule>
  </conditionalFormatting>
  <conditionalFormatting sqref="D20 G20">
    <cfRule type="cellIs" dxfId="132" priority="20" operator="lessThan">
      <formula>0</formula>
    </cfRule>
  </conditionalFormatting>
  <conditionalFormatting sqref="D21 G21">
    <cfRule type="cellIs" dxfId="131" priority="19" operator="lessThan">
      <formula>0</formula>
    </cfRule>
  </conditionalFormatting>
  <conditionalFormatting sqref="I5:I25">
    <cfRule type="cellIs" dxfId="130" priority="18" operator="lessThan">
      <formula>0</formula>
    </cfRule>
  </conditionalFormatting>
  <conditionalFormatting sqref="I2:I25">
    <cfRule type="cellIs" dxfId="129" priority="17" operator="lessThan">
      <formula>0</formula>
    </cfRule>
  </conditionalFormatting>
  <conditionalFormatting sqref="I20">
    <cfRule type="cellIs" dxfId="128" priority="16" operator="lessThan">
      <formula>0</formula>
    </cfRule>
  </conditionalFormatting>
  <conditionalFormatting sqref="I26:I29">
    <cfRule type="cellIs" dxfId="127" priority="14" operator="lessThan">
      <formula>0</formula>
    </cfRule>
  </conditionalFormatting>
  <conditionalFormatting sqref="I26:I29">
    <cfRule type="cellIs" dxfId="126" priority="13" operator="lessThan">
      <formula>0</formula>
    </cfRule>
  </conditionalFormatting>
  <conditionalFormatting sqref="L22">
    <cfRule type="cellIs" dxfId="125" priority="9" operator="lessThan">
      <formula>0</formula>
    </cfRule>
  </conditionalFormatting>
  <conditionalFormatting sqref="L6:L26">
    <cfRule type="cellIs" dxfId="124" priority="12" operator="lessThan">
      <formula>0</formula>
    </cfRule>
  </conditionalFormatting>
  <conditionalFormatting sqref="L3:L26">
    <cfRule type="cellIs" dxfId="123" priority="11" operator="lessThan">
      <formula>0</formula>
    </cfRule>
  </conditionalFormatting>
  <conditionalFormatting sqref="L21">
    <cfRule type="cellIs" dxfId="122" priority="10" operator="lessThan">
      <formula>0</formula>
    </cfRule>
  </conditionalFormatting>
  <conditionalFormatting sqref="L27:L30">
    <cfRule type="cellIs" dxfId="121" priority="8" operator="lessThan">
      <formula>0</formula>
    </cfRule>
  </conditionalFormatting>
  <conditionalFormatting sqref="L27:L30">
    <cfRule type="cellIs" dxfId="120" priority="7" operator="lessThan">
      <formula>0</formula>
    </cfRule>
  </conditionalFormatting>
  <conditionalFormatting sqref="N22">
    <cfRule type="cellIs" dxfId="119" priority="3" operator="lessThan">
      <formula>0</formula>
    </cfRule>
  </conditionalFormatting>
  <conditionalFormatting sqref="N6:N26">
    <cfRule type="cellIs" dxfId="118" priority="6" operator="lessThan">
      <formula>0</formula>
    </cfRule>
  </conditionalFormatting>
  <conditionalFormatting sqref="N3:N30">
    <cfRule type="cellIs" dxfId="117" priority="5" operator="lessThan">
      <formula>0</formula>
    </cfRule>
  </conditionalFormatting>
  <conditionalFormatting sqref="N21">
    <cfRule type="cellIs" dxfId="116" priority="4" operator="lessThan">
      <formula>0</formula>
    </cfRule>
  </conditionalFormatting>
  <conditionalFormatting sqref="N27:N30">
    <cfRule type="cellIs" dxfId="115" priority="2" operator="lessThan">
      <formula>0</formula>
    </cfRule>
  </conditionalFormatting>
  <conditionalFormatting sqref="N27:N30">
    <cfRule type="cellIs" dxfId="114" priority="1" operator="less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212E9-F82C-4378-AC34-C35AA40227B8}">
  <dimension ref="A1:N31"/>
  <sheetViews>
    <sheetView workbookViewId="0">
      <selection activeCell="B2" sqref="B2"/>
    </sheetView>
  </sheetViews>
  <sheetFormatPr defaultRowHeight="15" x14ac:dyDescent="0.25"/>
  <cols>
    <col min="1" max="1" width="32.140625" style="9" customWidth="1"/>
    <col min="2" max="2" width="29.85546875" style="9" customWidth="1"/>
    <col min="3" max="3" width="19.140625" style="9" customWidth="1"/>
    <col min="4" max="4" width="16.7109375" style="9" customWidth="1"/>
    <col min="5" max="6" width="9.140625" style="9"/>
    <col min="7" max="7" width="10.140625" style="9" customWidth="1"/>
    <col min="8" max="8" width="9.140625" style="9"/>
    <col min="9" max="9" width="22.42578125" style="9" customWidth="1"/>
    <col min="10" max="11" width="9.140625" style="9"/>
    <col min="12" max="12" width="13.5703125" style="9" customWidth="1"/>
    <col min="13" max="13" width="17.5703125" style="9" customWidth="1"/>
    <col min="14" max="14" width="19.28515625" style="9" customWidth="1"/>
    <col min="15" max="16384" width="9.140625" style="9"/>
  </cols>
  <sheetData>
    <row r="1" spans="1:14" x14ac:dyDescent="0.25">
      <c r="A1" s="2" t="s">
        <v>24</v>
      </c>
      <c r="B1" s="3" t="s">
        <v>94</v>
      </c>
      <c r="C1" s="2" t="s">
        <v>29</v>
      </c>
      <c r="D1" s="2" t="s">
        <v>99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100</v>
      </c>
      <c r="M1" s="2" t="s">
        <v>24</v>
      </c>
    </row>
    <row r="2" spans="1:14" ht="15.75" x14ac:dyDescent="0.3">
      <c r="A2" s="9" t="s">
        <v>0</v>
      </c>
      <c r="B2" s="19">
        <v>4274434</v>
      </c>
      <c r="C2" s="15">
        <v>0</v>
      </c>
      <c r="D2" s="6">
        <f t="shared" ref="D2:D28" si="0">IF(B2+C2&lt;40000000, B2+C2, 40000000)</f>
        <v>4274434</v>
      </c>
      <c r="E2" s="10">
        <v>5775000</v>
      </c>
      <c r="F2" s="4"/>
      <c r="G2" s="4"/>
      <c r="I2" s="6">
        <f t="shared" ref="I2:I29" si="1">D2+F2-E2-G2-H2</f>
        <v>-1500566</v>
      </c>
      <c r="M2" s="9" t="s">
        <v>0</v>
      </c>
      <c r="N2" s="4">
        <f>I2</f>
        <v>-1500566</v>
      </c>
    </row>
    <row r="3" spans="1:14" x14ac:dyDescent="0.25">
      <c r="A3" s="9" t="s">
        <v>52</v>
      </c>
      <c r="B3" s="4">
        <v>0</v>
      </c>
      <c r="C3" s="14">
        <v>0</v>
      </c>
      <c r="D3" s="6">
        <f t="shared" si="0"/>
        <v>0</v>
      </c>
      <c r="E3" s="10">
        <v>4500000</v>
      </c>
      <c r="F3" s="4"/>
      <c r="G3" s="4"/>
      <c r="I3" s="6">
        <f t="shared" si="1"/>
        <v>-4500000</v>
      </c>
      <c r="L3" s="6"/>
      <c r="M3" s="9" t="s">
        <v>52</v>
      </c>
      <c r="N3" s="4">
        <f t="shared" ref="N3:N31" si="2">I3</f>
        <v>-4500000</v>
      </c>
    </row>
    <row r="4" spans="1:14" ht="15.75" x14ac:dyDescent="0.3">
      <c r="A4" s="9" t="s">
        <v>89</v>
      </c>
      <c r="B4" s="19">
        <v>6355370</v>
      </c>
      <c r="C4" s="14">
        <v>9023475</v>
      </c>
      <c r="D4" s="6">
        <f t="shared" si="0"/>
        <v>15378845</v>
      </c>
      <c r="E4" s="10">
        <v>6825000</v>
      </c>
      <c r="F4" s="4"/>
      <c r="G4" s="4"/>
      <c r="I4" s="6">
        <f t="shared" si="1"/>
        <v>8553845</v>
      </c>
      <c r="L4" s="6"/>
      <c r="M4" s="9" t="s">
        <v>87</v>
      </c>
      <c r="N4" s="4">
        <f t="shared" si="2"/>
        <v>8553845</v>
      </c>
    </row>
    <row r="5" spans="1:14" ht="15.75" x14ac:dyDescent="0.3">
      <c r="A5" s="20" t="s">
        <v>103</v>
      </c>
      <c r="B5" s="19">
        <v>10785041</v>
      </c>
      <c r="C5" s="14">
        <v>40000000</v>
      </c>
      <c r="D5" s="6">
        <f t="shared" si="0"/>
        <v>40000000</v>
      </c>
      <c r="E5" s="10">
        <v>1725000</v>
      </c>
      <c r="F5" s="4"/>
      <c r="G5" s="4"/>
      <c r="I5" s="6">
        <f t="shared" si="1"/>
        <v>38275000</v>
      </c>
      <c r="L5" s="6"/>
      <c r="M5" s="9" t="s">
        <v>73</v>
      </c>
      <c r="N5" s="4">
        <f t="shared" si="2"/>
        <v>38275000</v>
      </c>
    </row>
    <row r="6" spans="1:14" ht="15.75" x14ac:dyDescent="0.3">
      <c r="A6" s="9" t="s">
        <v>5</v>
      </c>
      <c r="B6" s="21">
        <v>2000000</v>
      </c>
      <c r="C6" s="14">
        <v>9204095</v>
      </c>
      <c r="D6" s="6">
        <f t="shared" si="0"/>
        <v>11204095</v>
      </c>
      <c r="E6" s="10">
        <v>5775000</v>
      </c>
      <c r="F6" s="4"/>
      <c r="G6" s="4"/>
      <c r="I6" s="6">
        <f t="shared" si="1"/>
        <v>5429095</v>
      </c>
      <c r="L6" s="6"/>
      <c r="M6" s="9" t="s">
        <v>5</v>
      </c>
      <c r="N6" s="4">
        <f t="shared" si="2"/>
        <v>5429095</v>
      </c>
    </row>
    <row r="7" spans="1:14" ht="15.75" x14ac:dyDescent="0.3">
      <c r="A7" s="9" t="s">
        <v>95</v>
      </c>
      <c r="B7" s="19">
        <v>18827688</v>
      </c>
      <c r="C7" s="18">
        <v>21411074</v>
      </c>
      <c r="D7" s="6">
        <f t="shared" si="0"/>
        <v>40000000</v>
      </c>
      <c r="E7" s="10">
        <v>500000</v>
      </c>
      <c r="F7" s="4"/>
      <c r="G7" s="4"/>
      <c r="I7" s="6">
        <f t="shared" si="1"/>
        <v>39500000</v>
      </c>
      <c r="L7" s="6"/>
      <c r="M7" s="9" t="s">
        <v>6</v>
      </c>
      <c r="N7" s="4">
        <f t="shared" si="2"/>
        <v>39500000</v>
      </c>
    </row>
    <row r="8" spans="1:14" x14ac:dyDescent="0.25">
      <c r="A8" s="9" t="s">
        <v>4</v>
      </c>
      <c r="B8" s="4">
        <v>39475000</v>
      </c>
      <c r="C8" s="14">
        <v>15000000</v>
      </c>
      <c r="D8" s="6">
        <f t="shared" si="0"/>
        <v>40000000</v>
      </c>
      <c r="E8" s="10">
        <v>1837500</v>
      </c>
      <c r="F8" s="4"/>
      <c r="G8" s="4"/>
      <c r="I8" s="6">
        <f t="shared" si="1"/>
        <v>38162500</v>
      </c>
      <c r="L8" s="6"/>
      <c r="M8" s="9" t="s">
        <v>4</v>
      </c>
      <c r="N8" s="4">
        <f t="shared" si="2"/>
        <v>38162500</v>
      </c>
    </row>
    <row r="9" spans="1:14" ht="15.75" x14ac:dyDescent="0.3">
      <c r="A9" s="9" t="s">
        <v>67</v>
      </c>
      <c r="B9" s="19">
        <v>38875000</v>
      </c>
      <c r="C9" s="14">
        <v>0</v>
      </c>
      <c r="D9" s="6">
        <f t="shared" si="0"/>
        <v>38875000</v>
      </c>
      <c r="E9" s="10">
        <v>1125000</v>
      </c>
      <c r="F9" s="4"/>
      <c r="G9" s="4"/>
      <c r="H9" s="4"/>
      <c r="I9" s="6">
        <f t="shared" si="1"/>
        <v>37750000</v>
      </c>
      <c r="L9" s="6"/>
      <c r="M9" s="9" t="s">
        <v>67</v>
      </c>
      <c r="N9" s="4">
        <f t="shared" si="2"/>
        <v>37750000</v>
      </c>
    </row>
    <row r="10" spans="1:14" ht="15.75" x14ac:dyDescent="0.3">
      <c r="A10" s="9" t="s">
        <v>8</v>
      </c>
      <c r="B10" s="21">
        <v>24625000</v>
      </c>
      <c r="C10" s="15">
        <v>6970164</v>
      </c>
      <c r="D10" s="6">
        <f t="shared" si="0"/>
        <v>31595164</v>
      </c>
      <c r="E10" s="10">
        <v>1187500</v>
      </c>
      <c r="F10" s="4"/>
      <c r="G10" s="4"/>
      <c r="H10" s="4"/>
      <c r="I10" s="6">
        <f t="shared" si="1"/>
        <v>30407664</v>
      </c>
      <c r="L10" s="6"/>
      <c r="M10" s="9" t="s">
        <v>8</v>
      </c>
      <c r="N10" s="4">
        <f t="shared" si="2"/>
        <v>30407664</v>
      </c>
    </row>
    <row r="11" spans="1:14" ht="15.75" x14ac:dyDescent="0.3">
      <c r="A11" s="9" t="s">
        <v>84</v>
      </c>
      <c r="B11" s="19">
        <v>35047101</v>
      </c>
      <c r="C11" s="15">
        <v>9000000</v>
      </c>
      <c r="D11" s="6">
        <f t="shared" si="0"/>
        <v>40000000</v>
      </c>
      <c r="E11" s="10">
        <v>500000</v>
      </c>
      <c r="F11" s="4"/>
      <c r="G11" s="4"/>
      <c r="I11" s="6">
        <f t="shared" si="1"/>
        <v>39500000</v>
      </c>
      <c r="L11" s="6"/>
      <c r="M11" s="9" t="s">
        <v>84</v>
      </c>
      <c r="N11" s="4">
        <f t="shared" si="2"/>
        <v>39500000</v>
      </c>
    </row>
    <row r="12" spans="1:14" x14ac:dyDescent="0.25">
      <c r="A12" s="9" t="s">
        <v>10</v>
      </c>
      <c r="B12" s="4">
        <v>0</v>
      </c>
      <c r="C12" s="14">
        <v>0</v>
      </c>
      <c r="D12" s="6">
        <f t="shared" si="0"/>
        <v>0</v>
      </c>
      <c r="E12" s="10">
        <v>7800000</v>
      </c>
      <c r="F12" s="4"/>
      <c r="G12" s="4"/>
      <c r="I12" s="6">
        <f t="shared" si="1"/>
        <v>-7800000</v>
      </c>
      <c r="L12" s="6"/>
      <c r="M12" s="9" t="s">
        <v>10</v>
      </c>
      <c r="N12" s="4">
        <f t="shared" si="2"/>
        <v>-7800000</v>
      </c>
    </row>
    <row r="13" spans="1:14" ht="15.75" x14ac:dyDescent="0.3">
      <c r="A13" s="9" t="s">
        <v>12</v>
      </c>
      <c r="B13" s="4">
        <v>33400000</v>
      </c>
      <c r="C13" s="15">
        <v>15000000</v>
      </c>
      <c r="D13" s="6">
        <f t="shared" si="0"/>
        <v>40000000</v>
      </c>
      <c r="E13" s="10">
        <v>6600000</v>
      </c>
      <c r="F13" s="4"/>
      <c r="G13" s="4"/>
      <c r="I13" s="6">
        <f t="shared" si="1"/>
        <v>33400000</v>
      </c>
      <c r="L13" s="6"/>
      <c r="M13" s="9" t="s">
        <v>12</v>
      </c>
      <c r="N13" s="4">
        <f t="shared" si="2"/>
        <v>33400000</v>
      </c>
    </row>
    <row r="14" spans="1:14" ht="15.75" x14ac:dyDescent="0.3">
      <c r="A14" s="9" t="s">
        <v>13</v>
      </c>
      <c r="B14" s="4">
        <v>38250000</v>
      </c>
      <c r="C14" s="17">
        <v>24000000</v>
      </c>
      <c r="D14" s="6">
        <f t="shared" si="0"/>
        <v>40000000</v>
      </c>
      <c r="E14" s="10">
        <v>1750000</v>
      </c>
      <c r="F14" s="4"/>
      <c r="G14" s="4"/>
      <c r="H14" s="13"/>
      <c r="I14" s="6">
        <f t="shared" si="1"/>
        <v>38250000</v>
      </c>
      <c r="L14" s="6"/>
      <c r="M14" s="9" t="s">
        <v>13</v>
      </c>
      <c r="N14" s="4">
        <f t="shared" si="2"/>
        <v>38250000</v>
      </c>
    </row>
    <row r="15" spans="1:14" ht="15.75" x14ac:dyDescent="0.3">
      <c r="A15" s="9" t="s">
        <v>11</v>
      </c>
      <c r="B15" s="4">
        <v>34487500</v>
      </c>
      <c r="C15" s="15">
        <v>37000000</v>
      </c>
      <c r="D15" s="6">
        <f t="shared" si="0"/>
        <v>40000000</v>
      </c>
      <c r="E15" s="10">
        <v>6825000</v>
      </c>
      <c r="F15" s="4"/>
      <c r="G15" s="4"/>
      <c r="I15" s="6">
        <f t="shared" si="1"/>
        <v>33175000</v>
      </c>
      <c r="L15" s="6"/>
      <c r="M15" s="9" t="s">
        <v>11</v>
      </c>
      <c r="N15" s="4">
        <f t="shared" si="2"/>
        <v>33175000</v>
      </c>
    </row>
    <row r="16" spans="1:14" x14ac:dyDescent="0.25">
      <c r="A16" s="9" t="s">
        <v>14</v>
      </c>
      <c r="B16" s="4">
        <v>0</v>
      </c>
      <c r="C16" s="14">
        <v>884212</v>
      </c>
      <c r="D16" s="6">
        <f t="shared" si="0"/>
        <v>884212</v>
      </c>
      <c r="E16" s="10">
        <v>5775000</v>
      </c>
      <c r="F16" s="4"/>
      <c r="G16" s="4"/>
      <c r="I16" s="6">
        <f t="shared" si="1"/>
        <v>-4890788</v>
      </c>
      <c r="L16" s="6"/>
      <c r="M16" s="9" t="s">
        <v>14</v>
      </c>
      <c r="N16" s="4">
        <f t="shared" si="2"/>
        <v>-4890788</v>
      </c>
    </row>
    <row r="17" spans="1:14" ht="15.75" x14ac:dyDescent="0.3">
      <c r="A17" s="9" t="s">
        <v>18</v>
      </c>
      <c r="B17" s="4">
        <v>0</v>
      </c>
      <c r="C17" s="15">
        <v>0</v>
      </c>
      <c r="D17" s="6">
        <f t="shared" si="0"/>
        <v>0</v>
      </c>
      <c r="E17" s="10">
        <v>1995000</v>
      </c>
      <c r="F17" s="4"/>
      <c r="G17" s="4"/>
      <c r="H17" s="4"/>
      <c r="I17" s="6">
        <f>D17-E17-G17-H17</f>
        <v>-1995000</v>
      </c>
      <c r="L17" s="6"/>
      <c r="M17" s="9" t="s">
        <v>60</v>
      </c>
      <c r="N17" s="4">
        <f t="shared" si="2"/>
        <v>-1995000</v>
      </c>
    </row>
    <row r="18" spans="1:14" ht="15.75" x14ac:dyDescent="0.3">
      <c r="A18" s="9" t="s">
        <v>16</v>
      </c>
      <c r="B18" s="4">
        <v>35325000</v>
      </c>
      <c r="C18" s="15">
        <v>16000000</v>
      </c>
      <c r="D18" s="6">
        <f t="shared" si="0"/>
        <v>40000000</v>
      </c>
      <c r="E18" s="10">
        <v>6050000</v>
      </c>
      <c r="F18" s="4"/>
      <c r="G18" s="4"/>
      <c r="I18" s="6">
        <f t="shared" si="1"/>
        <v>33950000</v>
      </c>
      <c r="L18" s="6"/>
      <c r="M18" s="9" t="s">
        <v>16</v>
      </c>
      <c r="N18" s="4">
        <f t="shared" si="2"/>
        <v>33950000</v>
      </c>
    </row>
    <row r="19" spans="1:14" ht="15.75" x14ac:dyDescent="0.3">
      <c r="A19" s="9" t="s">
        <v>17</v>
      </c>
      <c r="B19" s="19">
        <v>14681065</v>
      </c>
      <c r="C19" s="15">
        <v>15697451</v>
      </c>
      <c r="D19" s="6">
        <f t="shared" si="0"/>
        <v>30378516</v>
      </c>
      <c r="E19" s="10">
        <v>7150000</v>
      </c>
      <c r="F19" s="4"/>
      <c r="G19" s="4"/>
      <c r="I19" s="6">
        <f t="shared" si="1"/>
        <v>23228516</v>
      </c>
      <c r="L19" s="6"/>
      <c r="M19" s="9" t="s">
        <v>17</v>
      </c>
      <c r="N19" s="4">
        <f t="shared" si="2"/>
        <v>23228516</v>
      </c>
    </row>
    <row r="20" spans="1:14" x14ac:dyDescent="0.25">
      <c r="A20" s="9" t="s">
        <v>96</v>
      </c>
      <c r="B20" s="4">
        <v>35750000</v>
      </c>
      <c r="C20" s="14">
        <v>17000000</v>
      </c>
      <c r="D20" s="6">
        <f t="shared" si="0"/>
        <v>40000000</v>
      </c>
      <c r="E20" s="10">
        <v>2400000</v>
      </c>
      <c r="F20" s="4"/>
      <c r="G20" s="4"/>
      <c r="I20" s="6">
        <f t="shared" si="1"/>
        <v>37600000</v>
      </c>
      <c r="L20" s="6"/>
      <c r="M20" s="9" t="s">
        <v>18</v>
      </c>
      <c r="N20" s="4">
        <f t="shared" si="2"/>
        <v>37600000</v>
      </c>
    </row>
    <row r="21" spans="1:14" ht="15.75" x14ac:dyDescent="0.3">
      <c r="A21" s="9" t="s">
        <v>41</v>
      </c>
      <c r="B21" s="19">
        <v>37109079</v>
      </c>
      <c r="C21" s="4">
        <v>25000000</v>
      </c>
      <c r="D21" s="6">
        <f t="shared" si="0"/>
        <v>40000000</v>
      </c>
      <c r="E21" s="10">
        <v>500000</v>
      </c>
      <c r="F21" s="4"/>
      <c r="G21" s="4"/>
      <c r="I21" s="6">
        <f t="shared" si="1"/>
        <v>39500000</v>
      </c>
      <c r="L21" s="6"/>
      <c r="M21" s="9" t="s">
        <v>41</v>
      </c>
      <c r="N21" s="4">
        <f t="shared" si="2"/>
        <v>39500000</v>
      </c>
    </row>
    <row r="22" spans="1:14" ht="15.75" x14ac:dyDescent="0.3">
      <c r="A22" s="9" t="s">
        <v>20</v>
      </c>
      <c r="B22" s="19">
        <v>38425000</v>
      </c>
      <c r="C22" s="14">
        <v>13000000</v>
      </c>
      <c r="D22" s="6">
        <f t="shared" si="0"/>
        <v>40000000</v>
      </c>
      <c r="E22" s="10">
        <v>1837500</v>
      </c>
      <c r="F22" s="4"/>
      <c r="G22" s="4"/>
      <c r="I22" s="6">
        <f t="shared" si="1"/>
        <v>38162500</v>
      </c>
      <c r="L22" s="6"/>
      <c r="M22" s="9" t="s">
        <v>20</v>
      </c>
      <c r="N22" s="4">
        <f t="shared" si="2"/>
        <v>38162500</v>
      </c>
    </row>
    <row r="23" spans="1:14" x14ac:dyDescent="0.25">
      <c r="A23" s="9" t="s">
        <v>21</v>
      </c>
      <c r="B23" s="4">
        <v>0</v>
      </c>
      <c r="C23" s="14">
        <v>0</v>
      </c>
      <c r="D23" s="6">
        <f t="shared" si="0"/>
        <v>0</v>
      </c>
      <c r="E23" s="10">
        <v>6050000</v>
      </c>
      <c r="F23" s="4"/>
      <c r="G23" s="4"/>
      <c r="I23" s="6">
        <f>D23+F23-E23-G23-H23</f>
        <v>-6050000</v>
      </c>
      <c r="L23" s="6"/>
      <c r="M23" s="9" t="s">
        <v>21</v>
      </c>
      <c r="N23" s="4">
        <f t="shared" si="2"/>
        <v>-6050000</v>
      </c>
    </row>
    <row r="24" spans="1:14" ht="15.75" x14ac:dyDescent="0.3">
      <c r="A24" s="9" t="s">
        <v>22</v>
      </c>
      <c r="B24" s="4">
        <v>38350000</v>
      </c>
      <c r="C24" s="15">
        <v>0</v>
      </c>
      <c r="D24" s="6">
        <f t="shared" si="0"/>
        <v>38350000</v>
      </c>
      <c r="E24" s="10">
        <v>3025000</v>
      </c>
      <c r="F24" s="4"/>
      <c r="G24" s="4"/>
      <c r="I24" s="6">
        <f t="shared" si="1"/>
        <v>35325000</v>
      </c>
      <c r="L24" s="6"/>
      <c r="M24" s="9" t="s">
        <v>22</v>
      </c>
      <c r="N24" s="4">
        <f t="shared" si="2"/>
        <v>35325000</v>
      </c>
    </row>
    <row r="25" spans="1:14" x14ac:dyDescent="0.25">
      <c r="A25" s="9" t="s">
        <v>97</v>
      </c>
      <c r="B25" s="4">
        <v>0</v>
      </c>
      <c r="C25" s="14">
        <v>0</v>
      </c>
      <c r="D25" s="6">
        <f t="shared" si="0"/>
        <v>0</v>
      </c>
      <c r="E25" s="10">
        <v>5360000</v>
      </c>
      <c r="F25" s="4"/>
      <c r="G25" s="4"/>
      <c r="I25" s="6">
        <f t="shared" si="1"/>
        <v>-5360000</v>
      </c>
      <c r="L25" s="6"/>
      <c r="M25" s="9" t="s">
        <v>51</v>
      </c>
      <c r="N25" s="4">
        <f t="shared" si="2"/>
        <v>-5360000</v>
      </c>
    </row>
    <row r="26" spans="1:14" ht="15.75" x14ac:dyDescent="0.3">
      <c r="A26" s="9" t="s">
        <v>80</v>
      </c>
      <c r="B26" s="19">
        <v>24572250</v>
      </c>
      <c r="C26" s="16">
        <v>0</v>
      </c>
      <c r="D26" s="6">
        <f t="shared" si="0"/>
        <v>24572250</v>
      </c>
      <c r="E26" s="10">
        <v>0</v>
      </c>
      <c r="I26" s="6">
        <f t="shared" si="1"/>
        <v>24572250</v>
      </c>
      <c r="L26" s="6"/>
      <c r="M26" s="9" t="s">
        <v>80</v>
      </c>
      <c r="N26" s="4">
        <f t="shared" si="2"/>
        <v>24572250</v>
      </c>
    </row>
    <row r="27" spans="1:14" ht="15.75" x14ac:dyDescent="0.3">
      <c r="A27" s="9" t="s">
        <v>81</v>
      </c>
      <c r="B27" s="19">
        <v>39872187</v>
      </c>
      <c r="C27" s="15">
        <v>0</v>
      </c>
      <c r="D27" s="6">
        <f>IF(B27+C27&lt;40000000, B27+C27, 40000000)</f>
        <v>39872187</v>
      </c>
      <c r="E27" s="10">
        <v>0</v>
      </c>
      <c r="I27" s="6">
        <f t="shared" si="1"/>
        <v>39872187</v>
      </c>
      <c r="L27" s="6"/>
      <c r="M27" s="9" t="s">
        <v>81</v>
      </c>
      <c r="N27" s="4">
        <f t="shared" si="2"/>
        <v>39872187</v>
      </c>
    </row>
    <row r="28" spans="1:14" x14ac:dyDescent="0.25">
      <c r="A28" s="9" t="s">
        <v>19</v>
      </c>
      <c r="B28" s="4">
        <v>1949548</v>
      </c>
      <c r="C28" s="9">
        <v>0</v>
      </c>
      <c r="D28" s="6">
        <f t="shared" si="0"/>
        <v>1949548</v>
      </c>
      <c r="E28" s="10">
        <v>0</v>
      </c>
      <c r="I28" s="6">
        <f t="shared" si="1"/>
        <v>1949548</v>
      </c>
      <c r="L28" s="6"/>
      <c r="M28" s="9" t="s">
        <v>19</v>
      </c>
      <c r="N28" s="4">
        <f t="shared" si="2"/>
        <v>1949548</v>
      </c>
    </row>
    <row r="29" spans="1:14" x14ac:dyDescent="0.25">
      <c r="A29" s="9" t="s">
        <v>82</v>
      </c>
      <c r="B29" s="4">
        <v>40000000</v>
      </c>
      <c r="C29" s="9">
        <v>504209</v>
      </c>
      <c r="D29" s="6">
        <f>IF(B29+C29&lt;40000000, B29+C29, 40000000)</f>
        <v>40000000</v>
      </c>
      <c r="E29" s="10">
        <v>0</v>
      </c>
      <c r="I29" s="6">
        <f t="shared" si="1"/>
        <v>40000000</v>
      </c>
      <c r="L29" s="6"/>
      <c r="M29" s="9" t="s">
        <v>82</v>
      </c>
      <c r="N29" s="4">
        <f t="shared" si="2"/>
        <v>40000000</v>
      </c>
    </row>
    <row r="30" spans="1:14" x14ac:dyDescent="0.25">
      <c r="A30" s="9" t="s">
        <v>101</v>
      </c>
      <c r="B30" s="4">
        <v>0</v>
      </c>
      <c r="C30" s="9">
        <v>0</v>
      </c>
      <c r="D30" s="9">
        <v>0</v>
      </c>
      <c r="E30" s="10">
        <v>0</v>
      </c>
      <c r="I30" s="9">
        <v>0</v>
      </c>
      <c r="L30" s="6"/>
      <c r="M30" s="9" t="s">
        <v>101</v>
      </c>
      <c r="N30" s="4">
        <f t="shared" si="2"/>
        <v>0</v>
      </c>
    </row>
    <row r="31" spans="1:14" x14ac:dyDescent="0.25">
      <c r="A31" s="9" t="s">
        <v>102</v>
      </c>
      <c r="B31" s="4">
        <v>0</v>
      </c>
      <c r="C31" s="9">
        <v>0</v>
      </c>
      <c r="D31" s="9">
        <v>0</v>
      </c>
      <c r="E31" s="10">
        <v>0</v>
      </c>
      <c r="I31" s="9">
        <v>0</v>
      </c>
      <c r="M31" s="9" t="s">
        <v>102</v>
      </c>
      <c r="N31" s="4">
        <f t="shared" si="2"/>
        <v>0</v>
      </c>
    </row>
  </sheetData>
  <conditionalFormatting sqref="I21 G2:G16 G18:G25 H17">
    <cfRule type="cellIs" dxfId="113" priority="15" operator="lessThan">
      <formula>0</formula>
    </cfRule>
  </conditionalFormatting>
  <conditionalFormatting sqref="D2:D29">
    <cfRule type="cellIs" dxfId="112" priority="22" operator="lessThan">
      <formula>0</formula>
    </cfRule>
  </conditionalFormatting>
  <conditionalFormatting sqref="D2:D29">
    <cfRule type="cellIs" dxfId="111" priority="21" operator="lessThan">
      <formula>0</formula>
    </cfRule>
  </conditionalFormatting>
  <conditionalFormatting sqref="D20 G20">
    <cfRule type="cellIs" dxfId="110" priority="20" operator="lessThan">
      <formula>0</formula>
    </cfRule>
  </conditionalFormatting>
  <conditionalFormatting sqref="D21 G21">
    <cfRule type="cellIs" dxfId="109" priority="19" operator="lessThan">
      <formula>0</formula>
    </cfRule>
  </conditionalFormatting>
  <conditionalFormatting sqref="I5:I25">
    <cfRule type="cellIs" dxfId="108" priority="18" operator="lessThan">
      <formula>0</formula>
    </cfRule>
  </conditionalFormatting>
  <conditionalFormatting sqref="I2:I25">
    <cfRule type="cellIs" dxfId="107" priority="17" operator="lessThan">
      <formula>0</formula>
    </cfRule>
  </conditionalFormatting>
  <conditionalFormatting sqref="I20">
    <cfRule type="cellIs" dxfId="106" priority="16" operator="lessThan">
      <formula>0</formula>
    </cfRule>
  </conditionalFormatting>
  <conditionalFormatting sqref="I26:I29">
    <cfRule type="cellIs" dxfId="105" priority="14" operator="lessThan">
      <formula>0</formula>
    </cfRule>
  </conditionalFormatting>
  <conditionalFormatting sqref="I26:I29">
    <cfRule type="cellIs" dxfId="104" priority="13" operator="lessThan">
      <formula>0</formula>
    </cfRule>
  </conditionalFormatting>
  <conditionalFormatting sqref="L22">
    <cfRule type="cellIs" dxfId="103" priority="9" operator="lessThan">
      <formula>0</formula>
    </cfRule>
  </conditionalFormatting>
  <conditionalFormatting sqref="L6:L26">
    <cfRule type="cellIs" dxfId="102" priority="12" operator="lessThan">
      <formula>0</formula>
    </cfRule>
  </conditionalFormatting>
  <conditionalFormatting sqref="L3:L26">
    <cfRule type="cellIs" dxfId="101" priority="11" operator="lessThan">
      <formula>0</formula>
    </cfRule>
  </conditionalFormatting>
  <conditionalFormatting sqref="L21">
    <cfRule type="cellIs" dxfId="100" priority="10" operator="lessThan">
      <formula>0</formula>
    </cfRule>
  </conditionalFormatting>
  <conditionalFormatting sqref="L27:L30">
    <cfRule type="cellIs" dxfId="99" priority="8" operator="lessThan">
      <formula>0</formula>
    </cfRule>
  </conditionalFormatting>
  <conditionalFormatting sqref="L27:L30">
    <cfRule type="cellIs" dxfId="98" priority="7" operator="lessThan">
      <formula>0</formula>
    </cfRule>
  </conditionalFormatting>
  <conditionalFormatting sqref="N22">
    <cfRule type="cellIs" dxfId="97" priority="3" operator="lessThan">
      <formula>0</formula>
    </cfRule>
  </conditionalFormatting>
  <conditionalFormatting sqref="N6:N26">
    <cfRule type="cellIs" dxfId="96" priority="6" operator="lessThan">
      <formula>0</formula>
    </cfRule>
  </conditionalFormatting>
  <conditionalFormatting sqref="N3:N31">
    <cfRule type="cellIs" dxfId="95" priority="5" operator="lessThan">
      <formula>0</formula>
    </cfRule>
  </conditionalFormatting>
  <conditionalFormatting sqref="N21">
    <cfRule type="cellIs" dxfId="94" priority="4" operator="lessThan">
      <formula>0</formula>
    </cfRule>
  </conditionalFormatting>
  <conditionalFormatting sqref="N27:N31">
    <cfRule type="cellIs" dxfId="93" priority="2" operator="lessThan">
      <formula>0</formula>
    </cfRule>
  </conditionalFormatting>
  <conditionalFormatting sqref="N27:N31">
    <cfRule type="cellIs" dxfId="92" priority="1" operator="less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3EBDE-4F62-48EE-B413-BCE16DBDA950}">
  <dimension ref="A1:N31"/>
  <sheetViews>
    <sheetView topLeftCell="B1" workbookViewId="0">
      <selection activeCell="M20" sqref="I20:M20"/>
    </sheetView>
  </sheetViews>
  <sheetFormatPr defaultRowHeight="15" x14ac:dyDescent="0.25"/>
  <cols>
    <col min="1" max="1" width="32.140625" style="9" customWidth="1"/>
    <col min="2" max="2" width="29.85546875" style="9" customWidth="1"/>
    <col min="3" max="3" width="19.140625" style="9" customWidth="1"/>
    <col min="4" max="4" width="16.7109375" style="9" customWidth="1"/>
    <col min="5" max="6" width="9.140625" style="9"/>
    <col min="7" max="7" width="10.140625" style="9" customWidth="1"/>
    <col min="8" max="8" width="9.140625" style="9"/>
    <col min="9" max="9" width="22.42578125" style="9" customWidth="1"/>
    <col min="10" max="11" width="9.140625" style="9"/>
    <col min="12" max="12" width="13.5703125" style="9" customWidth="1"/>
    <col min="13" max="13" width="17.5703125" style="9" customWidth="1"/>
    <col min="14" max="14" width="19.28515625" style="9" customWidth="1"/>
    <col min="15" max="16384" width="9.140625" style="9"/>
  </cols>
  <sheetData>
    <row r="1" spans="1:14" x14ac:dyDescent="0.25">
      <c r="A1" s="2" t="s">
        <v>24</v>
      </c>
      <c r="B1" s="3" t="s">
        <v>104</v>
      </c>
      <c r="C1" s="2" t="s">
        <v>29</v>
      </c>
      <c r="D1" s="2" t="s">
        <v>105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106</v>
      </c>
      <c r="M1" s="2" t="s">
        <v>24</v>
      </c>
    </row>
    <row r="2" spans="1:14" ht="15.75" x14ac:dyDescent="0.3">
      <c r="A2" s="9" t="s">
        <v>0</v>
      </c>
      <c r="B2" s="19">
        <v>0</v>
      </c>
      <c r="C2" s="15">
        <v>637838</v>
      </c>
      <c r="D2" s="6">
        <f>IF(B2+C2&lt;40000000, B2+C2, 40000000)</f>
        <v>637838</v>
      </c>
      <c r="E2" s="10">
        <v>5775000</v>
      </c>
      <c r="F2" s="4"/>
      <c r="G2" s="4"/>
      <c r="I2" s="6">
        <f t="shared" ref="I2:I29" si="0">D2+F2-E2-G2-H2</f>
        <v>-5137162</v>
      </c>
      <c r="M2" s="9" t="s">
        <v>0</v>
      </c>
      <c r="N2" s="4">
        <f>I2</f>
        <v>-5137162</v>
      </c>
    </row>
    <row r="3" spans="1:14" x14ac:dyDescent="0.25">
      <c r="A3" s="9" t="s">
        <v>52</v>
      </c>
      <c r="B3" s="4">
        <v>0</v>
      </c>
      <c r="C3" s="14">
        <v>0</v>
      </c>
      <c r="D3" s="6">
        <f t="shared" ref="D3:D28" si="1">IF(B3+C3&lt;40000000, B3+C3, 40000000)</f>
        <v>0</v>
      </c>
      <c r="E3" s="10">
        <v>4500000</v>
      </c>
      <c r="F3" s="4"/>
      <c r="G3" s="4"/>
      <c r="I3" s="6">
        <f t="shared" si="0"/>
        <v>-4500000</v>
      </c>
      <c r="L3" s="6"/>
      <c r="M3" s="9" t="s">
        <v>52</v>
      </c>
      <c r="N3" s="4">
        <f t="shared" ref="N3:N31" si="2">I3</f>
        <v>-4500000</v>
      </c>
    </row>
    <row r="4" spans="1:14" ht="15.75" x14ac:dyDescent="0.3">
      <c r="A4" s="9" t="s">
        <v>89</v>
      </c>
      <c r="B4" s="19">
        <v>8553845</v>
      </c>
      <c r="C4" s="14">
        <v>0</v>
      </c>
      <c r="D4" s="6">
        <f t="shared" si="1"/>
        <v>8553845</v>
      </c>
      <c r="E4" s="10">
        <v>6825000</v>
      </c>
      <c r="F4" s="4"/>
      <c r="G4" s="4"/>
      <c r="I4" s="6">
        <f t="shared" si="0"/>
        <v>1728845</v>
      </c>
      <c r="L4" s="6"/>
      <c r="M4" s="9" t="s">
        <v>87</v>
      </c>
      <c r="N4" s="4">
        <f t="shared" si="2"/>
        <v>1728845</v>
      </c>
    </row>
    <row r="5" spans="1:14" ht="15.75" x14ac:dyDescent="0.3">
      <c r="A5" s="20" t="s">
        <v>103</v>
      </c>
      <c r="B5" s="19">
        <v>38275000</v>
      </c>
      <c r="C5" s="14">
        <v>8254996</v>
      </c>
      <c r="D5" s="6">
        <f t="shared" si="1"/>
        <v>40000000</v>
      </c>
      <c r="E5" s="10">
        <v>1725000</v>
      </c>
      <c r="F5" s="4"/>
      <c r="G5" s="4"/>
      <c r="I5" s="6">
        <f t="shared" si="0"/>
        <v>38275000</v>
      </c>
      <c r="L5" s="6"/>
      <c r="M5" s="9" t="s">
        <v>73</v>
      </c>
      <c r="N5" s="4">
        <f t="shared" si="2"/>
        <v>38275000</v>
      </c>
    </row>
    <row r="6" spans="1:14" ht="15.75" x14ac:dyDescent="0.3">
      <c r="A6" s="9" t="s">
        <v>5</v>
      </c>
      <c r="B6" s="21">
        <v>5429095</v>
      </c>
      <c r="C6" s="14">
        <v>23309516</v>
      </c>
      <c r="D6" s="6">
        <f t="shared" si="1"/>
        <v>28738611</v>
      </c>
      <c r="E6" s="10">
        <v>5775000</v>
      </c>
      <c r="F6" s="4"/>
      <c r="G6" s="4"/>
      <c r="I6" s="6">
        <f t="shared" si="0"/>
        <v>22963611</v>
      </c>
      <c r="L6" s="6"/>
      <c r="M6" s="9" t="s">
        <v>5</v>
      </c>
      <c r="N6" s="4">
        <f t="shared" si="2"/>
        <v>22963611</v>
      </c>
    </row>
    <row r="7" spans="1:14" ht="15.75" x14ac:dyDescent="0.3">
      <c r="A7" s="9" t="s">
        <v>95</v>
      </c>
      <c r="B7" s="19">
        <v>39500000</v>
      </c>
      <c r="C7" s="18">
        <v>0</v>
      </c>
      <c r="D7" s="6">
        <f t="shared" si="1"/>
        <v>39500000</v>
      </c>
      <c r="E7" s="10">
        <v>500000</v>
      </c>
      <c r="F7" s="4"/>
      <c r="G7" s="4"/>
      <c r="I7" s="6">
        <f t="shared" si="0"/>
        <v>39000000</v>
      </c>
      <c r="L7" s="6"/>
      <c r="M7" s="9" t="s">
        <v>95</v>
      </c>
      <c r="N7" s="4">
        <f t="shared" si="2"/>
        <v>39000000</v>
      </c>
    </row>
    <row r="8" spans="1:14" x14ac:dyDescent="0.25">
      <c r="A8" s="9" t="s">
        <v>4</v>
      </c>
      <c r="B8" s="4">
        <v>38162500</v>
      </c>
      <c r="C8" s="14">
        <v>15000000</v>
      </c>
      <c r="D8" s="6">
        <f t="shared" si="1"/>
        <v>40000000</v>
      </c>
      <c r="E8" s="10">
        <v>1837500</v>
      </c>
      <c r="F8" s="4"/>
      <c r="G8" s="4"/>
      <c r="I8" s="6">
        <f t="shared" si="0"/>
        <v>38162500</v>
      </c>
      <c r="L8" s="6"/>
      <c r="M8" s="9" t="s">
        <v>4</v>
      </c>
      <c r="N8" s="4">
        <f t="shared" si="2"/>
        <v>38162500</v>
      </c>
    </row>
    <row r="9" spans="1:14" ht="15.75" x14ac:dyDescent="0.3">
      <c r="A9" s="9" t="s">
        <v>67</v>
      </c>
      <c r="B9" s="19">
        <v>37750000</v>
      </c>
      <c r="C9" s="14">
        <v>11050525</v>
      </c>
      <c r="D9" s="6">
        <f t="shared" si="1"/>
        <v>40000000</v>
      </c>
      <c r="E9" s="10">
        <v>1125000</v>
      </c>
      <c r="F9" s="4"/>
      <c r="G9" s="4"/>
      <c r="H9" s="4"/>
      <c r="I9" s="6">
        <f t="shared" si="0"/>
        <v>38875000</v>
      </c>
      <c r="L9" s="6"/>
      <c r="M9" s="9" t="s">
        <v>67</v>
      </c>
      <c r="N9" s="4">
        <f t="shared" si="2"/>
        <v>38875000</v>
      </c>
    </row>
    <row r="10" spans="1:14" ht="15.75" x14ac:dyDescent="0.3">
      <c r="A10" s="9" t="s">
        <v>8</v>
      </c>
      <c r="B10" s="21">
        <v>30407664</v>
      </c>
      <c r="C10" s="15">
        <v>0</v>
      </c>
      <c r="D10" s="6">
        <f t="shared" si="1"/>
        <v>30407664</v>
      </c>
      <c r="E10" s="10">
        <v>1187500</v>
      </c>
      <c r="F10" s="4"/>
      <c r="G10" s="4"/>
      <c r="H10" s="4"/>
      <c r="I10" s="6">
        <f t="shared" si="0"/>
        <v>29220164</v>
      </c>
      <c r="L10" s="6"/>
      <c r="M10" s="9" t="s">
        <v>8</v>
      </c>
      <c r="N10" s="4">
        <f t="shared" si="2"/>
        <v>29220164</v>
      </c>
    </row>
    <row r="11" spans="1:14" ht="15.75" x14ac:dyDescent="0.3">
      <c r="A11" s="9" t="s">
        <v>84</v>
      </c>
      <c r="B11" s="19">
        <v>39500000</v>
      </c>
      <c r="C11" s="15">
        <v>0</v>
      </c>
      <c r="D11" s="6">
        <f t="shared" si="1"/>
        <v>39500000</v>
      </c>
      <c r="E11" s="10">
        <v>1750000</v>
      </c>
      <c r="F11" s="4"/>
      <c r="G11" s="4"/>
      <c r="I11" s="6">
        <f t="shared" si="0"/>
        <v>37750000</v>
      </c>
      <c r="L11" s="6"/>
      <c r="M11" s="9" t="s">
        <v>84</v>
      </c>
      <c r="N11" s="4">
        <f t="shared" si="2"/>
        <v>37750000</v>
      </c>
    </row>
    <row r="12" spans="1:14" x14ac:dyDescent="0.25">
      <c r="A12" s="9" t="s">
        <v>10</v>
      </c>
      <c r="B12" s="4">
        <v>0</v>
      </c>
      <c r="C12" s="14">
        <v>0</v>
      </c>
      <c r="D12" s="6">
        <f t="shared" si="1"/>
        <v>0</v>
      </c>
      <c r="E12" s="10">
        <v>7800000</v>
      </c>
      <c r="F12" s="4"/>
      <c r="G12" s="4"/>
      <c r="I12" s="6">
        <f t="shared" si="0"/>
        <v>-7800000</v>
      </c>
      <c r="L12" s="6"/>
      <c r="M12" s="9" t="s">
        <v>10</v>
      </c>
      <c r="N12" s="4">
        <f t="shared" si="2"/>
        <v>-7800000</v>
      </c>
    </row>
    <row r="13" spans="1:14" ht="15.75" x14ac:dyDescent="0.3">
      <c r="A13" s="9" t="s">
        <v>12</v>
      </c>
      <c r="B13" s="4">
        <v>33400000</v>
      </c>
      <c r="C13" s="15">
        <v>0</v>
      </c>
      <c r="D13" s="6">
        <f t="shared" si="1"/>
        <v>33400000</v>
      </c>
      <c r="E13" s="10">
        <v>6600000</v>
      </c>
      <c r="F13" s="4"/>
      <c r="G13" s="4"/>
      <c r="I13" s="6">
        <f t="shared" si="0"/>
        <v>26800000</v>
      </c>
      <c r="L13" s="6"/>
      <c r="M13" s="9" t="s">
        <v>12</v>
      </c>
      <c r="N13" s="4">
        <f t="shared" si="2"/>
        <v>26800000</v>
      </c>
    </row>
    <row r="14" spans="1:14" ht="15.75" x14ac:dyDescent="0.3">
      <c r="A14" s="9" t="s">
        <v>13</v>
      </c>
      <c r="B14" s="4">
        <v>38250000</v>
      </c>
      <c r="C14" s="17">
        <v>24000000</v>
      </c>
      <c r="D14" s="6">
        <f t="shared" si="1"/>
        <v>40000000</v>
      </c>
      <c r="E14" s="10">
        <v>1300000</v>
      </c>
      <c r="F14" s="4"/>
      <c r="G14" s="4"/>
      <c r="H14" s="13"/>
      <c r="I14" s="6">
        <f t="shared" si="0"/>
        <v>38700000</v>
      </c>
      <c r="L14" s="6"/>
      <c r="M14" s="9" t="s">
        <v>13</v>
      </c>
      <c r="N14" s="4">
        <f t="shared" si="2"/>
        <v>38700000</v>
      </c>
    </row>
    <row r="15" spans="1:14" ht="15.75" x14ac:dyDescent="0.3">
      <c r="A15" s="9" t="s">
        <v>11</v>
      </c>
      <c r="B15" s="4">
        <v>33175000</v>
      </c>
      <c r="C15" s="15">
        <v>37000000</v>
      </c>
      <c r="D15" s="6">
        <f t="shared" si="1"/>
        <v>40000000</v>
      </c>
      <c r="E15" s="10">
        <v>6825000</v>
      </c>
      <c r="F15" s="4"/>
      <c r="G15" s="4"/>
      <c r="I15" s="6">
        <f t="shared" si="0"/>
        <v>33175000</v>
      </c>
      <c r="L15" s="6"/>
      <c r="M15" s="9" t="s">
        <v>11</v>
      </c>
      <c r="N15" s="4">
        <f t="shared" si="2"/>
        <v>33175000</v>
      </c>
    </row>
    <row r="16" spans="1:14" x14ac:dyDescent="0.25">
      <c r="A16" s="9" t="s">
        <v>14</v>
      </c>
      <c r="B16" s="4">
        <v>0</v>
      </c>
      <c r="C16" s="14">
        <v>0</v>
      </c>
      <c r="D16" s="6">
        <f t="shared" si="1"/>
        <v>0</v>
      </c>
      <c r="E16" s="10">
        <v>5775000</v>
      </c>
      <c r="F16" s="4"/>
      <c r="G16" s="4"/>
      <c r="I16" s="6">
        <f t="shared" si="0"/>
        <v>-5775000</v>
      </c>
      <c r="L16" s="6"/>
      <c r="M16" s="9" t="s">
        <v>14</v>
      </c>
      <c r="N16" s="4">
        <f t="shared" si="2"/>
        <v>-5775000</v>
      </c>
    </row>
    <row r="17" spans="1:14" ht="15.75" x14ac:dyDescent="0.3">
      <c r="A17" s="9" t="s">
        <v>18</v>
      </c>
      <c r="B17" s="4">
        <v>0</v>
      </c>
      <c r="C17" s="15">
        <v>22881364</v>
      </c>
      <c r="D17" s="6">
        <f t="shared" si="1"/>
        <v>22881364</v>
      </c>
      <c r="E17" s="10">
        <v>1995000</v>
      </c>
      <c r="F17" s="4"/>
      <c r="G17" s="4"/>
      <c r="H17" s="4"/>
      <c r="I17" s="6">
        <f>D17-E17-G17-H17</f>
        <v>20886364</v>
      </c>
      <c r="L17" s="6"/>
      <c r="M17" s="9" t="s">
        <v>18</v>
      </c>
      <c r="N17" s="4">
        <f t="shared" si="2"/>
        <v>20886364</v>
      </c>
    </row>
    <row r="18" spans="1:14" ht="15.75" x14ac:dyDescent="0.3">
      <c r="A18" s="9" t="s">
        <v>16</v>
      </c>
      <c r="B18" s="4">
        <v>33950000</v>
      </c>
      <c r="C18" s="15">
        <v>0</v>
      </c>
      <c r="D18" s="6">
        <f t="shared" si="1"/>
        <v>33950000</v>
      </c>
      <c r="E18" s="10">
        <v>6050000</v>
      </c>
      <c r="F18" s="4"/>
      <c r="G18" s="4"/>
      <c r="I18" s="6">
        <f t="shared" si="0"/>
        <v>27900000</v>
      </c>
      <c r="L18" s="6"/>
      <c r="M18" s="9" t="s">
        <v>16</v>
      </c>
      <c r="N18" s="4">
        <f t="shared" si="2"/>
        <v>27900000</v>
      </c>
    </row>
    <row r="19" spans="1:14" ht="15.75" x14ac:dyDescent="0.3">
      <c r="A19" s="9" t="s">
        <v>17</v>
      </c>
      <c r="B19" s="19">
        <v>23228516</v>
      </c>
      <c r="C19" s="15">
        <v>0</v>
      </c>
      <c r="D19" s="6">
        <f t="shared" si="1"/>
        <v>23228516</v>
      </c>
      <c r="E19" s="10">
        <v>7150000</v>
      </c>
      <c r="F19" s="4"/>
      <c r="G19" s="4"/>
      <c r="I19" s="6">
        <f t="shared" si="0"/>
        <v>16078516</v>
      </c>
      <c r="L19" s="6"/>
      <c r="M19" s="9" t="s">
        <v>17</v>
      </c>
      <c r="N19" s="4">
        <f t="shared" si="2"/>
        <v>16078516</v>
      </c>
    </row>
    <row r="20" spans="1:14" x14ac:dyDescent="0.25">
      <c r="A20" s="9" t="s">
        <v>96</v>
      </c>
      <c r="B20" s="4">
        <v>37600000</v>
      </c>
      <c r="C20" s="14">
        <v>17000000</v>
      </c>
      <c r="D20" s="6">
        <f t="shared" si="1"/>
        <v>40000000</v>
      </c>
      <c r="E20" s="10">
        <v>2400000</v>
      </c>
      <c r="F20" s="4"/>
      <c r="G20" s="4"/>
      <c r="I20" s="6">
        <f t="shared" si="0"/>
        <v>37600000</v>
      </c>
      <c r="L20" s="6"/>
      <c r="M20" s="9" t="s">
        <v>96</v>
      </c>
      <c r="N20" s="4">
        <f t="shared" si="2"/>
        <v>37600000</v>
      </c>
    </row>
    <row r="21" spans="1:14" ht="15.75" x14ac:dyDescent="0.3">
      <c r="A21" s="9" t="s">
        <v>41</v>
      </c>
      <c r="B21" s="19">
        <v>39500000</v>
      </c>
      <c r="C21" s="4">
        <v>0</v>
      </c>
      <c r="D21" s="6">
        <f t="shared" si="1"/>
        <v>39500000</v>
      </c>
      <c r="E21" s="10">
        <v>550000</v>
      </c>
      <c r="F21" s="4"/>
      <c r="G21" s="4"/>
      <c r="I21" s="6">
        <f t="shared" si="0"/>
        <v>38950000</v>
      </c>
      <c r="L21" s="6"/>
      <c r="M21" s="9" t="s">
        <v>41</v>
      </c>
      <c r="N21" s="4">
        <f t="shared" si="2"/>
        <v>38950000</v>
      </c>
    </row>
    <row r="22" spans="1:14" ht="15.75" x14ac:dyDescent="0.3">
      <c r="A22" s="9" t="s">
        <v>20</v>
      </c>
      <c r="B22" s="19">
        <v>38162500</v>
      </c>
      <c r="C22" s="14">
        <v>13000000</v>
      </c>
      <c r="D22" s="6">
        <f t="shared" si="1"/>
        <v>40000000</v>
      </c>
      <c r="E22" s="10">
        <v>1837500</v>
      </c>
      <c r="F22" s="4"/>
      <c r="G22" s="4"/>
      <c r="I22" s="6">
        <f t="shared" si="0"/>
        <v>38162500</v>
      </c>
      <c r="L22" s="6"/>
      <c r="M22" s="9" t="s">
        <v>20</v>
      </c>
      <c r="N22" s="4">
        <f t="shared" si="2"/>
        <v>38162500</v>
      </c>
    </row>
    <row r="23" spans="1:14" x14ac:dyDescent="0.25">
      <c r="A23" s="9" t="s">
        <v>21</v>
      </c>
      <c r="B23" s="4">
        <v>0</v>
      </c>
      <c r="C23" s="14">
        <v>0</v>
      </c>
      <c r="D23" s="6">
        <f t="shared" si="1"/>
        <v>0</v>
      </c>
      <c r="E23" s="10">
        <v>6050000</v>
      </c>
      <c r="F23" s="4"/>
      <c r="G23" s="4"/>
      <c r="I23" s="6">
        <f>D23+F23-E23-G23-H23</f>
        <v>-6050000</v>
      </c>
      <c r="L23" s="6"/>
      <c r="M23" s="9" t="s">
        <v>21</v>
      </c>
      <c r="N23" s="4">
        <f t="shared" si="2"/>
        <v>-6050000</v>
      </c>
    </row>
    <row r="24" spans="1:14" ht="15.75" x14ac:dyDescent="0.3">
      <c r="A24" s="9" t="s">
        <v>22</v>
      </c>
      <c r="B24" s="4">
        <v>35325000</v>
      </c>
      <c r="C24" s="15">
        <v>0</v>
      </c>
      <c r="D24" s="6">
        <f t="shared" si="1"/>
        <v>35325000</v>
      </c>
      <c r="E24" s="10">
        <v>3025000</v>
      </c>
      <c r="F24" s="4"/>
      <c r="G24" s="4"/>
      <c r="I24" s="6">
        <f t="shared" si="0"/>
        <v>32300000</v>
      </c>
      <c r="L24" s="6"/>
      <c r="M24" s="9" t="s">
        <v>22</v>
      </c>
      <c r="N24" s="4">
        <f t="shared" si="2"/>
        <v>32300000</v>
      </c>
    </row>
    <row r="25" spans="1:14" x14ac:dyDescent="0.25">
      <c r="A25" s="9" t="s">
        <v>97</v>
      </c>
      <c r="B25" s="4">
        <v>0</v>
      </c>
      <c r="C25" s="14">
        <v>0</v>
      </c>
      <c r="D25" s="6">
        <f t="shared" si="1"/>
        <v>0</v>
      </c>
      <c r="E25" s="10">
        <v>5360000</v>
      </c>
      <c r="F25" s="4"/>
      <c r="G25" s="4"/>
      <c r="I25" s="6">
        <f t="shared" si="0"/>
        <v>-5360000</v>
      </c>
      <c r="L25" s="6"/>
      <c r="M25" s="9" t="s">
        <v>51</v>
      </c>
      <c r="N25" s="4">
        <f t="shared" si="2"/>
        <v>-5360000</v>
      </c>
    </row>
    <row r="26" spans="1:14" ht="15.75" x14ac:dyDescent="0.3">
      <c r="A26" s="9" t="s">
        <v>80</v>
      </c>
      <c r="B26" s="19">
        <v>24572250</v>
      </c>
      <c r="C26" s="16">
        <v>9569683</v>
      </c>
      <c r="D26" s="6">
        <f t="shared" si="1"/>
        <v>34141933</v>
      </c>
      <c r="E26" s="10">
        <v>0</v>
      </c>
      <c r="I26" s="6">
        <f t="shared" si="0"/>
        <v>34141933</v>
      </c>
      <c r="L26" s="6"/>
      <c r="M26" s="9" t="s">
        <v>80</v>
      </c>
      <c r="N26" s="4">
        <f t="shared" si="2"/>
        <v>34141933</v>
      </c>
    </row>
    <row r="27" spans="1:14" ht="15.75" x14ac:dyDescent="0.3">
      <c r="A27" s="9" t="s">
        <v>81</v>
      </c>
      <c r="B27" s="19">
        <v>39872187</v>
      </c>
      <c r="C27" s="15">
        <v>0</v>
      </c>
      <c r="D27" s="6">
        <f>IF(B27+C27&lt;40000000, B27+C27, 40000000)</f>
        <v>39872187</v>
      </c>
      <c r="E27" s="10">
        <v>0</v>
      </c>
      <c r="I27" s="6">
        <f t="shared" si="0"/>
        <v>39872187</v>
      </c>
      <c r="L27" s="6"/>
      <c r="M27" s="9" t="s">
        <v>81</v>
      </c>
      <c r="N27" s="4">
        <f t="shared" si="2"/>
        <v>39872187</v>
      </c>
    </row>
    <row r="28" spans="1:14" x14ac:dyDescent="0.25">
      <c r="A28" s="9" t="s">
        <v>19</v>
      </c>
      <c r="B28" s="4">
        <v>1949548</v>
      </c>
      <c r="C28" s="9">
        <v>0</v>
      </c>
      <c r="D28" s="6">
        <f t="shared" si="1"/>
        <v>1949548</v>
      </c>
      <c r="E28" s="10">
        <v>0</v>
      </c>
      <c r="I28" s="6">
        <f t="shared" si="0"/>
        <v>1949548</v>
      </c>
      <c r="L28" s="6"/>
      <c r="M28" s="9" t="s">
        <v>19</v>
      </c>
      <c r="N28" s="4">
        <f t="shared" si="2"/>
        <v>1949548</v>
      </c>
    </row>
    <row r="29" spans="1:14" x14ac:dyDescent="0.25">
      <c r="A29" s="9" t="s">
        <v>82</v>
      </c>
      <c r="B29" s="4">
        <v>40000000</v>
      </c>
      <c r="C29" s="9">
        <v>1377470</v>
      </c>
      <c r="D29" s="6">
        <f>IF(B29+C29&lt;40000000, B29+C29, 40000000)</f>
        <v>40000000</v>
      </c>
      <c r="E29" s="10">
        <v>0</v>
      </c>
      <c r="I29" s="6">
        <f t="shared" si="0"/>
        <v>40000000</v>
      </c>
      <c r="L29" s="6"/>
      <c r="M29" s="9" t="s">
        <v>82</v>
      </c>
      <c r="N29" s="4">
        <f t="shared" si="2"/>
        <v>40000000</v>
      </c>
    </row>
    <row r="30" spans="1:14" x14ac:dyDescent="0.25">
      <c r="A30" s="9" t="s">
        <v>101</v>
      </c>
      <c r="B30" s="4">
        <v>0</v>
      </c>
      <c r="C30" s="9">
        <v>0</v>
      </c>
      <c r="D30" s="9">
        <v>0</v>
      </c>
      <c r="E30" s="10">
        <v>0</v>
      </c>
      <c r="I30" s="9">
        <v>0</v>
      </c>
      <c r="L30" s="6"/>
      <c r="M30" s="9" t="s">
        <v>101</v>
      </c>
      <c r="N30" s="4">
        <f t="shared" si="2"/>
        <v>0</v>
      </c>
    </row>
    <row r="31" spans="1:14" x14ac:dyDescent="0.25">
      <c r="A31" s="9" t="s">
        <v>102</v>
      </c>
      <c r="B31" s="4">
        <v>0</v>
      </c>
      <c r="C31" s="9">
        <v>0</v>
      </c>
      <c r="D31" s="9">
        <v>0</v>
      </c>
      <c r="E31" s="10">
        <v>0</v>
      </c>
      <c r="I31" s="9">
        <v>0</v>
      </c>
      <c r="M31" s="9" t="s">
        <v>102</v>
      </c>
      <c r="N31" s="4">
        <f t="shared" si="2"/>
        <v>0</v>
      </c>
    </row>
  </sheetData>
  <conditionalFormatting sqref="I21 G2:G16 G18:G25 H17">
    <cfRule type="cellIs" dxfId="91" priority="15" operator="lessThan">
      <formula>0</formula>
    </cfRule>
  </conditionalFormatting>
  <conditionalFormatting sqref="D2:D29">
    <cfRule type="cellIs" dxfId="90" priority="22" operator="lessThan">
      <formula>0</formula>
    </cfRule>
  </conditionalFormatting>
  <conditionalFormatting sqref="D2:D29">
    <cfRule type="cellIs" dxfId="89" priority="21" operator="lessThan">
      <formula>0</formula>
    </cfRule>
  </conditionalFormatting>
  <conditionalFormatting sqref="D20 G20">
    <cfRule type="cellIs" dxfId="88" priority="20" operator="lessThan">
      <formula>0</formula>
    </cfRule>
  </conditionalFormatting>
  <conditionalFormatting sqref="D21 G21">
    <cfRule type="cellIs" dxfId="87" priority="19" operator="lessThan">
      <formula>0</formula>
    </cfRule>
  </conditionalFormatting>
  <conditionalFormatting sqref="I5:I25">
    <cfRule type="cellIs" dxfId="86" priority="18" operator="lessThan">
      <formula>0</formula>
    </cfRule>
  </conditionalFormatting>
  <conditionalFormatting sqref="I2:I25">
    <cfRule type="cellIs" dxfId="85" priority="17" operator="lessThan">
      <formula>0</formula>
    </cfRule>
  </conditionalFormatting>
  <conditionalFormatting sqref="I20">
    <cfRule type="cellIs" dxfId="84" priority="16" operator="lessThan">
      <formula>0</formula>
    </cfRule>
  </conditionalFormatting>
  <conditionalFormatting sqref="I26:I29">
    <cfRule type="cellIs" dxfId="83" priority="14" operator="lessThan">
      <formula>0</formula>
    </cfRule>
  </conditionalFormatting>
  <conditionalFormatting sqref="I26:I29">
    <cfRule type="cellIs" dxfId="82" priority="13" operator="lessThan">
      <formula>0</formula>
    </cfRule>
  </conditionalFormatting>
  <conditionalFormatting sqref="L22">
    <cfRule type="cellIs" dxfId="81" priority="9" operator="lessThan">
      <formula>0</formula>
    </cfRule>
  </conditionalFormatting>
  <conditionalFormatting sqref="L6:L26">
    <cfRule type="cellIs" dxfId="80" priority="12" operator="lessThan">
      <formula>0</formula>
    </cfRule>
  </conditionalFormatting>
  <conditionalFormatting sqref="L3:L26">
    <cfRule type="cellIs" dxfId="79" priority="11" operator="lessThan">
      <formula>0</formula>
    </cfRule>
  </conditionalFormatting>
  <conditionalFormatting sqref="L21">
    <cfRule type="cellIs" dxfId="78" priority="10" operator="lessThan">
      <formula>0</formula>
    </cfRule>
  </conditionalFormatting>
  <conditionalFormatting sqref="L27:L30">
    <cfRule type="cellIs" dxfId="77" priority="8" operator="lessThan">
      <formula>0</formula>
    </cfRule>
  </conditionalFormatting>
  <conditionalFormatting sqref="L27:L30">
    <cfRule type="cellIs" dxfId="76" priority="7" operator="lessThan">
      <formula>0</formula>
    </cfRule>
  </conditionalFormatting>
  <conditionalFormatting sqref="N22">
    <cfRule type="cellIs" dxfId="75" priority="3" operator="lessThan">
      <formula>0</formula>
    </cfRule>
  </conditionalFormatting>
  <conditionalFormatting sqref="N6:N26">
    <cfRule type="cellIs" dxfId="74" priority="6" operator="lessThan">
      <formula>0</formula>
    </cfRule>
  </conditionalFormatting>
  <conditionalFormatting sqref="N3:N31">
    <cfRule type="cellIs" dxfId="73" priority="5" operator="lessThan">
      <formula>0</formula>
    </cfRule>
  </conditionalFormatting>
  <conditionalFormatting sqref="N21">
    <cfRule type="cellIs" dxfId="72" priority="4" operator="lessThan">
      <formula>0</formula>
    </cfRule>
  </conditionalFormatting>
  <conditionalFormatting sqref="N27:N31">
    <cfRule type="cellIs" dxfId="71" priority="2" operator="lessThan">
      <formula>0</formula>
    </cfRule>
  </conditionalFormatting>
  <conditionalFormatting sqref="N27:N31">
    <cfRule type="cellIs" dxfId="70" priority="1" operator="less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E1C41-837A-41C8-8AB5-52041CC4C346}">
  <dimension ref="A1:N31"/>
  <sheetViews>
    <sheetView workbookViewId="0">
      <selection activeCell="M2" sqref="A1:XFD1048576"/>
    </sheetView>
  </sheetViews>
  <sheetFormatPr defaultRowHeight="15" x14ac:dyDescent="0.25"/>
  <cols>
    <col min="1" max="1" width="32.140625" style="9" customWidth="1"/>
    <col min="2" max="2" width="29.85546875" style="9" customWidth="1"/>
    <col min="3" max="3" width="19.140625" style="9" customWidth="1"/>
    <col min="4" max="4" width="16.7109375" style="9" customWidth="1"/>
    <col min="5" max="6" width="9.140625" style="9"/>
    <col min="7" max="7" width="10.140625" style="9" customWidth="1"/>
    <col min="8" max="8" width="9.140625" style="9"/>
    <col min="9" max="9" width="22.42578125" style="9" customWidth="1"/>
    <col min="10" max="11" width="9.140625" style="9"/>
    <col min="12" max="12" width="13.5703125" style="9" customWidth="1"/>
    <col min="13" max="13" width="17.5703125" style="9" customWidth="1"/>
    <col min="14" max="14" width="19.28515625" style="9" customWidth="1"/>
    <col min="15" max="16384" width="9.140625" style="9"/>
  </cols>
  <sheetData>
    <row r="1" spans="1:14" x14ac:dyDescent="0.25">
      <c r="A1" s="2" t="s">
        <v>24</v>
      </c>
      <c r="B1" s="3" t="s">
        <v>104</v>
      </c>
      <c r="C1" s="2" t="s">
        <v>29</v>
      </c>
      <c r="D1" s="2" t="s">
        <v>105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106</v>
      </c>
      <c r="M1" s="2" t="s">
        <v>24</v>
      </c>
    </row>
    <row r="2" spans="1:14" ht="15.75" x14ac:dyDescent="0.3">
      <c r="A2" s="9" t="s">
        <v>0</v>
      </c>
      <c r="B2" s="23">
        <v>0</v>
      </c>
      <c r="C2" s="15">
        <v>5820529</v>
      </c>
      <c r="D2" s="6">
        <f>IF(B2+C2&lt;40000000, B2+C2, 40000000)</f>
        <v>5820529</v>
      </c>
      <c r="E2" s="10">
        <v>5775000</v>
      </c>
      <c r="F2" s="4"/>
      <c r="G2" s="4"/>
      <c r="I2" s="6">
        <f t="shared" ref="I2:I30" si="0">D2+F2-E2-G2-H2</f>
        <v>45529</v>
      </c>
      <c r="M2" s="9" t="s">
        <v>0</v>
      </c>
      <c r="N2" s="4">
        <f>I2</f>
        <v>45529</v>
      </c>
    </row>
    <row r="3" spans="1:14" x14ac:dyDescent="0.25">
      <c r="A3" s="9" t="s">
        <v>52</v>
      </c>
      <c r="B3" s="1">
        <v>0</v>
      </c>
      <c r="C3" s="14">
        <v>0</v>
      </c>
      <c r="D3" s="6">
        <f t="shared" ref="D3:D28" si="1">IF(B3+C3&lt;40000000, B3+C3, 40000000)</f>
        <v>0</v>
      </c>
      <c r="E3" s="10">
        <v>4500000</v>
      </c>
      <c r="F3" s="4"/>
      <c r="G3" s="4"/>
      <c r="I3" s="6">
        <f t="shared" si="0"/>
        <v>-4500000</v>
      </c>
      <c r="L3" s="6"/>
      <c r="M3" s="9" t="s">
        <v>52</v>
      </c>
      <c r="N3" s="4">
        <f t="shared" ref="N3:N31" si="2">I3</f>
        <v>-4500000</v>
      </c>
    </row>
    <row r="4" spans="1:14" ht="15.75" x14ac:dyDescent="0.3">
      <c r="A4" s="9" t="s">
        <v>89</v>
      </c>
      <c r="B4" s="23">
        <v>1728845</v>
      </c>
      <c r="C4" s="14">
        <v>0</v>
      </c>
      <c r="D4" s="6">
        <f t="shared" si="1"/>
        <v>1728845</v>
      </c>
      <c r="E4" s="10">
        <v>6825000</v>
      </c>
      <c r="F4" s="4"/>
      <c r="G4" s="4"/>
      <c r="I4" s="6">
        <f t="shared" si="0"/>
        <v>-5096155</v>
      </c>
      <c r="L4" s="6"/>
      <c r="M4" s="9" t="s">
        <v>87</v>
      </c>
      <c r="N4" s="4">
        <f t="shared" si="2"/>
        <v>-5096155</v>
      </c>
    </row>
    <row r="5" spans="1:14" ht="15.75" x14ac:dyDescent="0.3">
      <c r="A5" s="20" t="s">
        <v>103</v>
      </c>
      <c r="B5" s="23">
        <v>38275000</v>
      </c>
      <c r="C5" s="14">
        <v>14000000</v>
      </c>
      <c r="D5" s="6">
        <f t="shared" si="1"/>
        <v>40000000</v>
      </c>
      <c r="E5" s="10">
        <v>1725000</v>
      </c>
      <c r="F5" s="4"/>
      <c r="G5" s="4"/>
      <c r="I5" s="6">
        <f t="shared" si="0"/>
        <v>38275000</v>
      </c>
      <c r="L5" s="6"/>
      <c r="M5" s="9" t="s">
        <v>107</v>
      </c>
      <c r="N5" s="4">
        <f t="shared" si="2"/>
        <v>38275000</v>
      </c>
    </row>
    <row r="6" spans="1:14" ht="15.75" x14ac:dyDescent="0.3">
      <c r="A6" s="9" t="s">
        <v>5</v>
      </c>
      <c r="B6" s="23">
        <v>22963611</v>
      </c>
      <c r="C6" s="14">
        <v>0</v>
      </c>
      <c r="D6" s="6">
        <f t="shared" si="1"/>
        <v>22963611</v>
      </c>
      <c r="E6" s="10">
        <v>5775000</v>
      </c>
      <c r="F6" s="4"/>
      <c r="G6" s="4"/>
      <c r="I6" s="6">
        <f t="shared" si="0"/>
        <v>17188611</v>
      </c>
      <c r="L6" s="6"/>
      <c r="M6" s="9" t="s">
        <v>5</v>
      </c>
      <c r="N6" s="4">
        <f t="shared" si="2"/>
        <v>17188611</v>
      </c>
    </row>
    <row r="7" spans="1:14" ht="15.75" x14ac:dyDescent="0.3">
      <c r="A7" s="9" t="s">
        <v>95</v>
      </c>
      <c r="B7" s="23">
        <v>39000000</v>
      </c>
      <c r="C7" s="18">
        <v>7000000</v>
      </c>
      <c r="D7" s="6">
        <f t="shared" si="1"/>
        <v>40000000</v>
      </c>
      <c r="E7" s="10">
        <v>500000</v>
      </c>
      <c r="F7" s="4"/>
      <c r="G7" s="4"/>
      <c r="I7" s="6">
        <f t="shared" si="0"/>
        <v>39500000</v>
      </c>
      <c r="L7" s="6"/>
      <c r="M7" s="9" t="s">
        <v>95</v>
      </c>
      <c r="N7" s="4">
        <f t="shared" si="2"/>
        <v>39500000</v>
      </c>
    </row>
    <row r="8" spans="1:14" x14ac:dyDescent="0.25">
      <c r="A8" s="9" t="s">
        <v>4</v>
      </c>
      <c r="B8" s="1">
        <v>38162500</v>
      </c>
      <c r="C8" s="14">
        <v>319147</v>
      </c>
      <c r="D8" s="6">
        <f t="shared" si="1"/>
        <v>38481647</v>
      </c>
      <c r="E8" s="10">
        <v>1837500</v>
      </c>
      <c r="F8" s="4"/>
      <c r="G8" s="4"/>
      <c r="I8" s="6">
        <f t="shared" si="0"/>
        <v>36644147</v>
      </c>
      <c r="L8" s="6"/>
      <c r="M8" s="9" t="s">
        <v>4</v>
      </c>
      <c r="N8" s="4">
        <f t="shared" si="2"/>
        <v>36644147</v>
      </c>
    </row>
    <row r="9" spans="1:14" ht="15.75" x14ac:dyDescent="0.3">
      <c r="A9" s="9" t="s">
        <v>67</v>
      </c>
      <c r="B9" s="23">
        <v>38750000</v>
      </c>
      <c r="C9" s="22">
        <v>0</v>
      </c>
      <c r="D9" s="6">
        <f t="shared" si="1"/>
        <v>38750000</v>
      </c>
      <c r="E9" s="10">
        <v>1125000</v>
      </c>
      <c r="F9" s="4"/>
      <c r="G9" s="4"/>
      <c r="H9" s="4"/>
      <c r="I9" s="6">
        <f t="shared" si="0"/>
        <v>37625000</v>
      </c>
      <c r="L9" s="6"/>
      <c r="M9" s="9" t="s">
        <v>67</v>
      </c>
      <c r="N9" s="4">
        <f t="shared" si="2"/>
        <v>37625000</v>
      </c>
    </row>
    <row r="10" spans="1:14" ht="15.75" x14ac:dyDescent="0.3">
      <c r="A10" s="9" t="s">
        <v>8</v>
      </c>
      <c r="B10" s="23">
        <v>29220164</v>
      </c>
      <c r="C10" s="15">
        <v>0</v>
      </c>
      <c r="D10" s="6">
        <f t="shared" si="1"/>
        <v>29220164</v>
      </c>
      <c r="E10" s="10">
        <v>1187500</v>
      </c>
      <c r="F10" s="4"/>
      <c r="G10" s="4"/>
      <c r="H10" s="4"/>
      <c r="I10" s="6">
        <f t="shared" si="0"/>
        <v>28032664</v>
      </c>
      <c r="L10" s="6"/>
      <c r="M10" s="9" t="s">
        <v>8</v>
      </c>
      <c r="N10" s="4">
        <f t="shared" si="2"/>
        <v>28032664</v>
      </c>
    </row>
    <row r="11" spans="1:14" ht="15.75" x14ac:dyDescent="0.3">
      <c r="A11" s="9" t="s">
        <v>84</v>
      </c>
      <c r="B11" s="23">
        <v>39000000</v>
      </c>
      <c r="C11" s="15">
        <v>8000000</v>
      </c>
      <c r="D11" s="6">
        <f t="shared" si="1"/>
        <v>40000000</v>
      </c>
      <c r="E11" s="10">
        <v>1750000</v>
      </c>
      <c r="F11" s="4"/>
      <c r="G11" s="4"/>
      <c r="I11" s="6">
        <f t="shared" si="0"/>
        <v>38250000</v>
      </c>
      <c r="L11" s="6"/>
      <c r="M11" s="9" t="s">
        <v>84</v>
      </c>
      <c r="N11" s="4">
        <f t="shared" si="2"/>
        <v>38250000</v>
      </c>
    </row>
    <row r="12" spans="1:14" x14ac:dyDescent="0.25">
      <c r="A12" s="9" t="s">
        <v>10</v>
      </c>
      <c r="B12" s="1">
        <v>0</v>
      </c>
      <c r="C12" s="14">
        <v>0</v>
      </c>
      <c r="D12" s="6">
        <f t="shared" si="1"/>
        <v>0</v>
      </c>
      <c r="E12" s="10">
        <v>7800000</v>
      </c>
      <c r="F12" s="4"/>
      <c r="G12" s="4"/>
      <c r="I12" s="6">
        <f t="shared" si="0"/>
        <v>-7800000</v>
      </c>
      <c r="L12" s="6"/>
      <c r="M12" s="9" t="s">
        <v>10</v>
      </c>
      <c r="N12" s="4">
        <f t="shared" si="2"/>
        <v>-7800000</v>
      </c>
    </row>
    <row r="13" spans="1:14" ht="15.75" x14ac:dyDescent="0.3">
      <c r="A13" s="9" t="s">
        <v>12</v>
      </c>
      <c r="B13" s="1">
        <v>26800000</v>
      </c>
      <c r="C13" s="15">
        <v>0</v>
      </c>
      <c r="D13" s="6">
        <f t="shared" si="1"/>
        <v>26800000</v>
      </c>
      <c r="E13" s="10">
        <v>6600000</v>
      </c>
      <c r="F13" s="4"/>
      <c r="G13" s="4"/>
      <c r="I13" s="6">
        <f t="shared" si="0"/>
        <v>20200000</v>
      </c>
      <c r="L13" s="6"/>
      <c r="M13" s="9" t="s">
        <v>12</v>
      </c>
      <c r="N13" s="4">
        <f t="shared" si="2"/>
        <v>20200000</v>
      </c>
    </row>
    <row r="14" spans="1:14" ht="15.75" x14ac:dyDescent="0.3">
      <c r="A14" s="9" t="s">
        <v>108</v>
      </c>
      <c r="B14" s="1">
        <v>0</v>
      </c>
      <c r="C14" s="17">
        <v>6163494</v>
      </c>
      <c r="D14" s="6">
        <f t="shared" si="1"/>
        <v>6163494</v>
      </c>
      <c r="E14" s="10">
        <v>1300000</v>
      </c>
      <c r="F14" s="4"/>
      <c r="G14" s="4"/>
      <c r="H14" s="13"/>
      <c r="I14" s="6">
        <f t="shared" si="0"/>
        <v>4863494</v>
      </c>
      <c r="L14" s="6"/>
      <c r="M14" s="9" t="s">
        <v>13</v>
      </c>
      <c r="N14" s="4">
        <f t="shared" si="2"/>
        <v>4863494</v>
      </c>
    </row>
    <row r="15" spans="1:14" ht="15.75" x14ac:dyDescent="0.3">
      <c r="A15" s="9" t="s">
        <v>11</v>
      </c>
      <c r="B15" s="1">
        <v>33175000</v>
      </c>
      <c r="C15" s="15">
        <v>17000000</v>
      </c>
      <c r="D15" s="6">
        <f t="shared" si="1"/>
        <v>40000000</v>
      </c>
      <c r="E15" s="10">
        <v>6825000</v>
      </c>
      <c r="F15" s="4"/>
      <c r="G15" s="4"/>
      <c r="I15" s="6">
        <f t="shared" si="0"/>
        <v>33175000</v>
      </c>
      <c r="L15" s="6"/>
      <c r="M15" s="9" t="s">
        <v>11</v>
      </c>
      <c r="N15" s="4">
        <f t="shared" si="2"/>
        <v>33175000</v>
      </c>
    </row>
    <row r="16" spans="1:14" x14ac:dyDescent="0.25">
      <c r="A16" s="9" t="s">
        <v>14</v>
      </c>
      <c r="B16" s="1">
        <v>0</v>
      </c>
      <c r="C16" s="14">
        <v>0</v>
      </c>
      <c r="D16" s="6">
        <f t="shared" si="1"/>
        <v>0</v>
      </c>
      <c r="E16" s="10">
        <v>5775000</v>
      </c>
      <c r="F16" s="4"/>
      <c r="G16" s="4"/>
      <c r="I16" s="6">
        <f t="shared" si="0"/>
        <v>-5775000</v>
      </c>
      <c r="L16" s="6"/>
      <c r="M16" s="9" t="s">
        <v>14</v>
      </c>
      <c r="N16" s="4">
        <f t="shared" si="2"/>
        <v>-5775000</v>
      </c>
    </row>
    <row r="17" spans="1:14" ht="15.75" x14ac:dyDescent="0.3">
      <c r="A17" s="9" t="s">
        <v>18</v>
      </c>
      <c r="B17" s="1">
        <v>20886364</v>
      </c>
      <c r="C17" s="15">
        <v>0</v>
      </c>
      <c r="D17" s="6">
        <f t="shared" si="1"/>
        <v>20886364</v>
      </c>
      <c r="E17" s="10">
        <v>1995000</v>
      </c>
      <c r="F17" s="4"/>
      <c r="G17" s="4"/>
      <c r="H17" s="4"/>
      <c r="I17" s="6">
        <f t="shared" si="0"/>
        <v>18891364</v>
      </c>
      <c r="L17" s="6"/>
      <c r="M17" s="9" t="s">
        <v>18</v>
      </c>
      <c r="N17" s="4">
        <f t="shared" si="2"/>
        <v>18891364</v>
      </c>
    </row>
    <row r="18" spans="1:14" ht="15.75" x14ac:dyDescent="0.3">
      <c r="A18" s="9" t="s">
        <v>16</v>
      </c>
      <c r="B18" s="1">
        <v>27900000</v>
      </c>
      <c r="C18" s="15">
        <v>14163797</v>
      </c>
      <c r="D18" s="6">
        <f t="shared" si="1"/>
        <v>40000000</v>
      </c>
      <c r="E18" s="10">
        <v>6050000</v>
      </c>
      <c r="F18" s="4"/>
      <c r="G18" s="4"/>
      <c r="I18" s="6">
        <f t="shared" si="0"/>
        <v>33950000</v>
      </c>
      <c r="L18" s="6"/>
      <c r="M18" s="9" t="s">
        <v>16</v>
      </c>
      <c r="N18" s="4">
        <f t="shared" si="2"/>
        <v>33950000</v>
      </c>
    </row>
    <row r="19" spans="1:14" ht="15.75" x14ac:dyDescent="0.3">
      <c r="A19" s="9" t="s">
        <v>17</v>
      </c>
      <c r="B19" s="23">
        <v>16078516</v>
      </c>
      <c r="C19" s="15">
        <v>0</v>
      </c>
      <c r="D19" s="6">
        <f t="shared" si="1"/>
        <v>16078516</v>
      </c>
      <c r="E19" s="10">
        <v>7150000</v>
      </c>
      <c r="F19" s="4"/>
      <c r="G19" s="4"/>
      <c r="I19" s="6">
        <f t="shared" si="0"/>
        <v>8928516</v>
      </c>
      <c r="L19" s="6"/>
      <c r="M19" s="9" t="s">
        <v>17</v>
      </c>
      <c r="N19" s="4">
        <f t="shared" si="2"/>
        <v>8928516</v>
      </c>
    </row>
    <row r="20" spans="1:14" x14ac:dyDescent="0.25">
      <c r="A20" s="9" t="s">
        <v>96</v>
      </c>
      <c r="B20" s="1">
        <v>37600000</v>
      </c>
      <c r="C20" s="14">
        <v>14000000</v>
      </c>
      <c r="D20" s="6">
        <f t="shared" si="1"/>
        <v>40000000</v>
      </c>
      <c r="E20" s="10">
        <v>2400000</v>
      </c>
      <c r="F20" s="4"/>
      <c r="G20" s="4"/>
      <c r="I20" s="6">
        <f t="shared" si="0"/>
        <v>37600000</v>
      </c>
      <c r="L20" s="6"/>
      <c r="M20" s="9" t="s">
        <v>96</v>
      </c>
      <c r="N20" s="4">
        <f t="shared" si="2"/>
        <v>37600000</v>
      </c>
    </row>
    <row r="21" spans="1:14" ht="15.75" x14ac:dyDescent="0.3">
      <c r="A21" s="9" t="s">
        <v>41</v>
      </c>
      <c r="B21" s="23">
        <v>39500000</v>
      </c>
      <c r="C21" s="4">
        <v>35000000</v>
      </c>
      <c r="D21" s="6">
        <f t="shared" si="1"/>
        <v>40000000</v>
      </c>
      <c r="E21" s="10">
        <v>550000</v>
      </c>
      <c r="F21" s="4"/>
      <c r="G21" s="4"/>
      <c r="I21" s="6">
        <f t="shared" si="0"/>
        <v>39450000</v>
      </c>
      <c r="L21" s="6"/>
      <c r="M21" s="9" t="s">
        <v>41</v>
      </c>
      <c r="N21" s="4">
        <f t="shared" si="2"/>
        <v>39450000</v>
      </c>
    </row>
    <row r="22" spans="1:14" ht="15.75" x14ac:dyDescent="0.3">
      <c r="A22" s="9" t="s">
        <v>20</v>
      </c>
      <c r="B22" s="23">
        <v>38162500</v>
      </c>
      <c r="C22" s="14">
        <v>46000000</v>
      </c>
      <c r="D22" s="6">
        <f t="shared" si="1"/>
        <v>40000000</v>
      </c>
      <c r="E22" s="10">
        <v>1837500</v>
      </c>
      <c r="F22" s="4"/>
      <c r="G22" s="4"/>
      <c r="I22" s="6">
        <f t="shared" si="0"/>
        <v>38162500</v>
      </c>
      <c r="L22" s="6"/>
      <c r="M22" s="9" t="s">
        <v>20</v>
      </c>
      <c r="N22" s="4">
        <f t="shared" si="2"/>
        <v>38162500</v>
      </c>
    </row>
    <row r="23" spans="1:14" x14ac:dyDescent="0.25">
      <c r="A23" s="9" t="s">
        <v>21</v>
      </c>
      <c r="B23" s="1">
        <v>0</v>
      </c>
      <c r="C23" s="14">
        <v>0</v>
      </c>
      <c r="D23" s="6">
        <f t="shared" si="1"/>
        <v>0</v>
      </c>
      <c r="E23" s="10">
        <v>6050000</v>
      </c>
      <c r="F23" s="4"/>
      <c r="G23" s="4"/>
      <c r="I23" s="6">
        <f t="shared" si="0"/>
        <v>-6050000</v>
      </c>
      <c r="L23" s="6"/>
      <c r="M23" s="9" t="s">
        <v>21</v>
      </c>
      <c r="N23" s="4">
        <f t="shared" si="2"/>
        <v>-6050000</v>
      </c>
    </row>
    <row r="24" spans="1:14" ht="15.75" x14ac:dyDescent="0.3">
      <c r="A24" s="9" t="s">
        <v>22</v>
      </c>
      <c r="B24" s="1">
        <v>32300000</v>
      </c>
      <c r="C24" s="15">
        <v>0</v>
      </c>
      <c r="D24" s="6">
        <f t="shared" si="1"/>
        <v>32300000</v>
      </c>
      <c r="E24" s="10">
        <v>3025000</v>
      </c>
      <c r="F24" s="4"/>
      <c r="G24" s="4"/>
      <c r="I24" s="6">
        <f t="shared" si="0"/>
        <v>29275000</v>
      </c>
      <c r="L24" s="6"/>
      <c r="M24" s="9" t="s">
        <v>22</v>
      </c>
      <c r="N24" s="4">
        <f t="shared" si="2"/>
        <v>29275000</v>
      </c>
    </row>
    <row r="25" spans="1:14" x14ac:dyDescent="0.25">
      <c r="A25" s="9" t="s">
        <v>97</v>
      </c>
      <c r="B25" s="1">
        <v>0</v>
      </c>
      <c r="C25" s="14">
        <v>81720</v>
      </c>
      <c r="D25" s="6">
        <f t="shared" si="1"/>
        <v>81720</v>
      </c>
      <c r="E25" s="10">
        <v>5360000</v>
      </c>
      <c r="F25" s="4"/>
      <c r="G25" s="4"/>
      <c r="I25" s="6">
        <f t="shared" si="0"/>
        <v>-5278280</v>
      </c>
      <c r="L25" s="6"/>
      <c r="M25" s="9" t="s">
        <v>97</v>
      </c>
      <c r="N25" s="4">
        <f t="shared" si="2"/>
        <v>-5278280</v>
      </c>
    </row>
    <row r="26" spans="1:14" ht="15.75" x14ac:dyDescent="0.3">
      <c r="A26" s="9" t="s">
        <v>80</v>
      </c>
      <c r="B26" s="23">
        <v>34141933</v>
      </c>
      <c r="C26" s="16">
        <v>0</v>
      </c>
      <c r="D26" s="6">
        <f t="shared" si="1"/>
        <v>34141933</v>
      </c>
      <c r="E26" s="10">
        <v>0</v>
      </c>
      <c r="I26" s="6">
        <f t="shared" si="0"/>
        <v>34141933</v>
      </c>
      <c r="L26" s="6"/>
      <c r="M26" s="9" t="s">
        <v>80</v>
      </c>
      <c r="N26" s="4">
        <f t="shared" si="2"/>
        <v>34141933</v>
      </c>
    </row>
    <row r="27" spans="1:14" ht="15.75" x14ac:dyDescent="0.3">
      <c r="A27" s="9" t="s">
        <v>81</v>
      </c>
      <c r="B27" s="23">
        <v>39872187</v>
      </c>
      <c r="C27" s="15">
        <v>0</v>
      </c>
      <c r="D27" s="6">
        <f>IF(B27+C27&lt;40000000, B27+C27, 40000000)</f>
        <v>39872187</v>
      </c>
      <c r="E27" s="10">
        <v>0</v>
      </c>
      <c r="I27" s="6">
        <f t="shared" si="0"/>
        <v>39872187</v>
      </c>
      <c r="L27" s="6"/>
      <c r="M27" s="9" t="s">
        <v>81</v>
      </c>
      <c r="N27" s="4">
        <f t="shared" si="2"/>
        <v>39872187</v>
      </c>
    </row>
    <row r="28" spans="1:14" x14ac:dyDescent="0.25">
      <c r="A28" s="9" t="s">
        <v>19</v>
      </c>
      <c r="B28" s="1">
        <v>1949548</v>
      </c>
      <c r="C28" s="9">
        <v>0</v>
      </c>
      <c r="D28" s="6">
        <f t="shared" si="1"/>
        <v>1949548</v>
      </c>
      <c r="E28" s="10">
        <v>0</v>
      </c>
      <c r="I28" s="6">
        <f t="shared" si="0"/>
        <v>1949548</v>
      </c>
      <c r="L28" s="6"/>
      <c r="M28" s="9" t="s">
        <v>19</v>
      </c>
      <c r="N28" s="4">
        <f t="shared" si="2"/>
        <v>1949548</v>
      </c>
    </row>
    <row r="29" spans="1:14" x14ac:dyDescent="0.25">
      <c r="A29" s="9" t="s">
        <v>82</v>
      </c>
      <c r="B29" s="1">
        <v>40000000</v>
      </c>
      <c r="C29" s="9">
        <v>1080528</v>
      </c>
      <c r="D29" s="6">
        <f>IF(B29+C29&lt;40000000, B29+C29, 40000000)</f>
        <v>40000000</v>
      </c>
      <c r="E29" s="10">
        <v>0</v>
      </c>
      <c r="I29" s="6">
        <f t="shared" si="0"/>
        <v>40000000</v>
      </c>
      <c r="L29" s="6"/>
      <c r="M29" s="9" t="s">
        <v>82</v>
      </c>
      <c r="N29" s="4">
        <f t="shared" si="2"/>
        <v>40000000</v>
      </c>
    </row>
    <row r="30" spans="1:14" x14ac:dyDescent="0.25">
      <c r="A30" s="9" t="s">
        <v>101</v>
      </c>
      <c r="B30" s="1">
        <v>0</v>
      </c>
      <c r="C30" s="9">
        <v>0</v>
      </c>
      <c r="D30" s="9">
        <v>0</v>
      </c>
      <c r="E30" s="10">
        <v>0</v>
      </c>
      <c r="I30" s="6">
        <f t="shared" si="0"/>
        <v>0</v>
      </c>
      <c r="L30" s="6"/>
      <c r="M30" s="9" t="s">
        <v>101</v>
      </c>
      <c r="N30" s="4">
        <f t="shared" si="2"/>
        <v>0</v>
      </c>
    </row>
    <row r="31" spans="1:14" x14ac:dyDescent="0.25">
      <c r="A31" s="9" t="s">
        <v>102</v>
      </c>
      <c r="B31" s="1">
        <v>0</v>
      </c>
      <c r="C31" s="4">
        <v>26804102</v>
      </c>
      <c r="D31" s="9">
        <v>0</v>
      </c>
      <c r="E31" s="10">
        <v>0</v>
      </c>
      <c r="I31" s="6">
        <v>26804102</v>
      </c>
      <c r="M31" s="9" t="s">
        <v>102</v>
      </c>
      <c r="N31" s="4">
        <f t="shared" si="2"/>
        <v>26804102</v>
      </c>
    </row>
  </sheetData>
  <conditionalFormatting sqref="I21 G2:G16 G18:G25 H17">
    <cfRule type="cellIs" dxfId="69" priority="22" operator="lessThan">
      <formula>0</formula>
    </cfRule>
  </conditionalFormatting>
  <conditionalFormatting sqref="D2:D29">
    <cfRule type="cellIs" dxfId="68" priority="23" operator="lessThan">
      <formula>0</formula>
    </cfRule>
  </conditionalFormatting>
  <conditionalFormatting sqref="D2:D29">
    <cfRule type="cellIs" dxfId="67" priority="21" operator="lessThan">
      <formula>0</formula>
    </cfRule>
  </conditionalFormatting>
  <conditionalFormatting sqref="D20 G20">
    <cfRule type="cellIs" dxfId="66" priority="20" operator="lessThan">
      <formula>0</formula>
    </cfRule>
  </conditionalFormatting>
  <conditionalFormatting sqref="D21 G21">
    <cfRule type="cellIs" dxfId="65" priority="19" operator="lessThan">
      <formula>0</formula>
    </cfRule>
  </conditionalFormatting>
  <conditionalFormatting sqref="I5:I25">
    <cfRule type="cellIs" dxfId="64" priority="18" operator="lessThan">
      <formula>0</formula>
    </cfRule>
  </conditionalFormatting>
  <conditionalFormatting sqref="I2:I31">
    <cfRule type="cellIs" dxfId="63" priority="17" operator="lessThan">
      <formula>0</formula>
    </cfRule>
  </conditionalFormatting>
  <conditionalFormatting sqref="I20">
    <cfRule type="cellIs" dxfId="62" priority="16" operator="lessThan">
      <formula>0</formula>
    </cfRule>
  </conditionalFormatting>
  <conditionalFormatting sqref="I26:I31">
    <cfRule type="cellIs" dxfId="61" priority="14" operator="lessThan">
      <formula>0</formula>
    </cfRule>
  </conditionalFormatting>
  <conditionalFormatting sqref="I26:I31">
    <cfRule type="cellIs" dxfId="60" priority="13" operator="lessThan">
      <formula>0</formula>
    </cfRule>
  </conditionalFormatting>
  <conditionalFormatting sqref="L22">
    <cfRule type="cellIs" dxfId="59" priority="12" operator="lessThan">
      <formula>0</formula>
    </cfRule>
  </conditionalFormatting>
  <conditionalFormatting sqref="L6:L26">
    <cfRule type="cellIs" dxfId="58" priority="24" operator="lessThan">
      <formula>0</formula>
    </cfRule>
  </conditionalFormatting>
  <conditionalFormatting sqref="L3:L26">
    <cfRule type="cellIs" dxfId="57" priority="11" operator="lessThan">
      <formula>0</formula>
    </cfRule>
  </conditionalFormatting>
  <conditionalFormatting sqref="L21">
    <cfRule type="cellIs" dxfId="56" priority="10" operator="lessThan">
      <formula>0</formula>
    </cfRule>
  </conditionalFormatting>
  <conditionalFormatting sqref="L27:L30">
    <cfRule type="cellIs" dxfId="55" priority="8" operator="lessThan">
      <formula>0</formula>
    </cfRule>
  </conditionalFormatting>
  <conditionalFormatting sqref="L27:L30">
    <cfRule type="cellIs" dxfId="54" priority="7" operator="lessThan">
      <formula>0</formula>
    </cfRule>
  </conditionalFormatting>
  <conditionalFormatting sqref="N22">
    <cfRule type="cellIs" dxfId="53" priority="6" operator="lessThan">
      <formula>0</formula>
    </cfRule>
  </conditionalFormatting>
  <conditionalFormatting sqref="N6:N26">
    <cfRule type="cellIs" dxfId="52" priority="25" operator="lessThan">
      <formula>0</formula>
    </cfRule>
  </conditionalFormatting>
  <conditionalFormatting sqref="N3:N31">
    <cfRule type="cellIs" dxfId="51" priority="5" operator="lessThan">
      <formula>0</formula>
    </cfRule>
  </conditionalFormatting>
  <conditionalFormatting sqref="N21">
    <cfRule type="cellIs" dxfId="50" priority="4" operator="lessThan">
      <formula>0</formula>
    </cfRule>
  </conditionalFormatting>
  <conditionalFormatting sqref="N27:N31">
    <cfRule type="cellIs" dxfId="49" priority="2" operator="lessThan">
      <formula>0</formula>
    </cfRule>
  </conditionalFormatting>
  <conditionalFormatting sqref="N27:N31">
    <cfRule type="cellIs" dxfId="48" priority="1" operator="less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55133-FAF0-47DC-B43D-833AB0655A56}">
  <dimension ref="A1:N31"/>
  <sheetViews>
    <sheetView zoomScaleNormal="100" workbookViewId="0">
      <selection activeCell="C31" sqref="A1:I31"/>
    </sheetView>
  </sheetViews>
  <sheetFormatPr defaultRowHeight="15" x14ac:dyDescent="0.25"/>
  <cols>
    <col min="1" max="1" width="32.140625" style="9" customWidth="1"/>
    <col min="2" max="2" width="29.85546875" style="9" customWidth="1"/>
    <col min="3" max="3" width="19.140625" style="9" customWidth="1"/>
    <col min="4" max="4" width="16.7109375" style="9" customWidth="1"/>
    <col min="5" max="6" width="9.140625" style="9"/>
    <col min="7" max="7" width="10.140625" style="9" customWidth="1"/>
    <col min="8" max="8" width="9.140625" style="9"/>
    <col min="9" max="9" width="22.42578125" style="9" customWidth="1"/>
    <col min="10" max="11" width="9.140625" style="9"/>
    <col min="12" max="12" width="13.5703125" style="9" customWidth="1"/>
    <col min="13" max="13" width="17.5703125" style="9" customWidth="1"/>
    <col min="14" max="14" width="19.28515625" style="9" customWidth="1"/>
    <col min="15" max="16384" width="9.140625" style="9"/>
  </cols>
  <sheetData>
    <row r="1" spans="1:14" x14ac:dyDescent="0.25">
      <c r="A1" s="2" t="s">
        <v>24</v>
      </c>
      <c r="B1" s="3" t="s">
        <v>111</v>
      </c>
      <c r="C1" s="2" t="s">
        <v>29</v>
      </c>
      <c r="D1" s="2" t="s">
        <v>110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106</v>
      </c>
      <c r="M1" s="2" t="s">
        <v>24</v>
      </c>
    </row>
    <row r="2" spans="1:14" ht="15.75" x14ac:dyDescent="0.3">
      <c r="A2" s="9" t="s">
        <v>0</v>
      </c>
      <c r="B2" s="23">
        <v>0</v>
      </c>
      <c r="C2" s="15">
        <v>0</v>
      </c>
      <c r="D2" s="6">
        <f>IF(B2+C2&lt;40000000, B2+C2, 40000000)</f>
        <v>0</v>
      </c>
      <c r="E2" s="9">
        <v>6050000.0000000009</v>
      </c>
      <c r="F2" s="4"/>
      <c r="G2" s="4"/>
      <c r="I2" s="6">
        <f t="shared" ref="I2:I30" si="0">D2-E2</f>
        <v>-6050000.0000000009</v>
      </c>
      <c r="M2" s="9" t="s">
        <v>0</v>
      </c>
      <c r="N2" s="4">
        <f>I2</f>
        <v>-6050000.0000000009</v>
      </c>
    </row>
    <row r="3" spans="1:14" x14ac:dyDescent="0.25">
      <c r="A3" s="9" t="s">
        <v>52</v>
      </c>
      <c r="B3" s="1">
        <v>22500000</v>
      </c>
      <c r="C3" s="14">
        <v>0</v>
      </c>
      <c r="D3" s="6">
        <f t="shared" ref="D3:D28" si="1">IF(B3+C3&lt;40000000, B3+C3, 40000000)</f>
        <v>22500000</v>
      </c>
      <c r="E3" s="9">
        <v>4750000</v>
      </c>
      <c r="F3" s="4"/>
      <c r="G3" s="4"/>
      <c r="I3" s="6">
        <f t="shared" si="0"/>
        <v>17750000</v>
      </c>
      <c r="L3" s="6"/>
      <c r="M3" s="9" t="s">
        <v>52</v>
      </c>
      <c r="N3" s="4">
        <f t="shared" ref="N3:N31" si="2">I3</f>
        <v>17750000</v>
      </c>
    </row>
    <row r="4" spans="1:14" ht="15.75" x14ac:dyDescent="0.3">
      <c r="A4" s="9" t="s">
        <v>89</v>
      </c>
      <c r="B4" s="23">
        <v>0</v>
      </c>
      <c r="C4" s="14">
        <v>0</v>
      </c>
      <c r="D4" s="6">
        <f t="shared" si="1"/>
        <v>0</v>
      </c>
      <c r="E4" s="9">
        <v>6825000</v>
      </c>
      <c r="F4" s="4"/>
      <c r="G4" s="4"/>
      <c r="I4" s="6">
        <f t="shared" si="0"/>
        <v>-6825000</v>
      </c>
      <c r="L4" s="6"/>
      <c r="M4" s="9" t="s">
        <v>87</v>
      </c>
      <c r="N4" s="4">
        <f t="shared" si="2"/>
        <v>-6825000</v>
      </c>
    </row>
    <row r="5" spans="1:14" ht="15.75" x14ac:dyDescent="0.3">
      <c r="A5" s="20" t="s">
        <v>103</v>
      </c>
      <c r="B5" s="23">
        <v>28275000</v>
      </c>
      <c r="C5" s="14">
        <v>6396056</v>
      </c>
      <c r="D5" s="6">
        <f t="shared" si="1"/>
        <v>34671056</v>
      </c>
      <c r="E5" s="9">
        <v>550000</v>
      </c>
      <c r="F5" s="4"/>
      <c r="G5" s="4"/>
      <c r="I5" s="6">
        <f t="shared" si="0"/>
        <v>34121056</v>
      </c>
      <c r="L5" s="6"/>
      <c r="M5" s="9" t="s">
        <v>107</v>
      </c>
      <c r="N5" s="4">
        <f t="shared" si="2"/>
        <v>34121056</v>
      </c>
    </row>
    <row r="6" spans="1:14" ht="15.75" x14ac:dyDescent="0.3">
      <c r="A6" s="9" t="s">
        <v>5</v>
      </c>
      <c r="B6" s="23">
        <v>8306253</v>
      </c>
      <c r="C6" s="14">
        <v>6215167</v>
      </c>
      <c r="D6" s="6">
        <f t="shared" si="1"/>
        <v>14521420</v>
      </c>
      <c r="E6" s="9">
        <v>6050000.0000000009</v>
      </c>
      <c r="F6" s="4"/>
      <c r="G6" s="4"/>
      <c r="I6" s="6">
        <f t="shared" si="0"/>
        <v>8471420</v>
      </c>
      <c r="L6" s="6"/>
      <c r="M6" s="9" t="s">
        <v>5</v>
      </c>
      <c r="N6" s="4">
        <f t="shared" si="2"/>
        <v>8471420</v>
      </c>
    </row>
    <row r="7" spans="1:14" ht="15.75" x14ac:dyDescent="0.3">
      <c r="A7" s="9" t="s">
        <v>95</v>
      </c>
      <c r="B7" s="23">
        <v>17500000</v>
      </c>
      <c r="C7" s="18">
        <v>17343618</v>
      </c>
      <c r="D7" s="6">
        <f t="shared" si="1"/>
        <v>34843618</v>
      </c>
      <c r="E7" s="9">
        <v>500000</v>
      </c>
      <c r="F7" s="4"/>
      <c r="G7" s="4"/>
      <c r="I7" s="6">
        <f t="shared" si="0"/>
        <v>34343618</v>
      </c>
      <c r="L7" s="6"/>
      <c r="M7" s="9" t="s">
        <v>95</v>
      </c>
      <c r="N7" s="4">
        <f t="shared" si="2"/>
        <v>34343618</v>
      </c>
    </row>
    <row r="8" spans="1:14" x14ac:dyDescent="0.25">
      <c r="A8" s="9" t="s">
        <v>4</v>
      </c>
      <c r="B8" s="1">
        <v>18162500</v>
      </c>
      <c r="C8" s="14">
        <v>25000000</v>
      </c>
      <c r="D8" s="6">
        <f t="shared" si="1"/>
        <v>40000000</v>
      </c>
      <c r="E8" s="9">
        <v>1925000.0000000002</v>
      </c>
      <c r="F8" s="4"/>
      <c r="G8" s="4"/>
      <c r="I8" s="6">
        <f t="shared" si="0"/>
        <v>38075000</v>
      </c>
      <c r="L8" s="6"/>
      <c r="M8" s="9" t="s">
        <v>4</v>
      </c>
      <c r="N8" s="4">
        <f t="shared" si="2"/>
        <v>38075000</v>
      </c>
    </row>
    <row r="9" spans="1:14" ht="15.75" x14ac:dyDescent="0.3">
      <c r="A9" s="9" t="s">
        <v>67</v>
      </c>
      <c r="B9" s="23">
        <v>38875000</v>
      </c>
      <c r="C9" s="14">
        <v>0</v>
      </c>
      <c r="D9" s="6">
        <f t="shared" si="1"/>
        <v>38875000</v>
      </c>
      <c r="E9" s="9">
        <v>1662499.9999999998</v>
      </c>
      <c r="F9" s="4"/>
      <c r="G9" s="4"/>
      <c r="H9" s="4"/>
      <c r="I9" s="6">
        <f t="shared" si="0"/>
        <v>37212500</v>
      </c>
      <c r="L9" s="6"/>
      <c r="M9" s="9" t="s">
        <v>67</v>
      </c>
      <c r="N9" s="4">
        <f t="shared" si="2"/>
        <v>37212500</v>
      </c>
    </row>
    <row r="10" spans="1:14" ht="15.75" x14ac:dyDescent="0.3">
      <c r="A10" s="9" t="s">
        <v>8</v>
      </c>
      <c r="B10" s="23">
        <v>28345164</v>
      </c>
      <c r="C10" s="15">
        <v>0</v>
      </c>
      <c r="D10" s="6">
        <f t="shared" si="1"/>
        <v>28345164</v>
      </c>
      <c r="E10" s="9">
        <v>1250000</v>
      </c>
      <c r="F10" s="4"/>
      <c r="G10" s="4"/>
      <c r="H10" s="4"/>
      <c r="I10" s="6">
        <f t="shared" si="0"/>
        <v>27095164</v>
      </c>
      <c r="L10" s="6"/>
      <c r="M10" s="9" t="s">
        <v>8</v>
      </c>
      <c r="N10" s="4">
        <f t="shared" si="2"/>
        <v>27095164</v>
      </c>
    </row>
    <row r="11" spans="1:14" ht="15.75" x14ac:dyDescent="0.3">
      <c r="A11" s="9" t="s">
        <v>84</v>
      </c>
      <c r="B11" s="23">
        <v>36500000</v>
      </c>
      <c r="C11" s="15">
        <v>0</v>
      </c>
      <c r="D11" s="6">
        <f t="shared" si="1"/>
        <v>36500000</v>
      </c>
      <c r="E11" s="9">
        <v>1750000</v>
      </c>
      <c r="F11" s="4"/>
      <c r="G11" s="4"/>
      <c r="I11" s="6">
        <f t="shared" si="0"/>
        <v>34750000</v>
      </c>
      <c r="L11" s="6"/>
      <c r="M11" s="9" t="s">
        <v>84</v>
      </c>
      <c r="N11" s="4">
        <f t="shared" si="2"/>
        <v>34750000</v>
      </c>
    </row>
    <row r="12" spans="1:14" x14ac:dyDescent="0.25">
      <c r="A12" s="9" t="s">
        <v>10</v>
      </c>
      <c r="B12" s="1">
        <v>0</v>
      </c>
      <c r="C12" s="14">
        <v>18097664</v>
      </c>
      <c r="D12" s="6">
        <f t="shared" si="1"/>
        <v>18097664</v>
      </c>
      <c r="E12" s="9">
        <v>7800000</v>
      </c>
      <c r="F12" s="4"/>
      <c r="G12" s="4"/>
      <c r="I12" s="6">
        <f t="shared" si="0"/>
        <v>10297664</v>
      </c>
      <c r="L12" s="6"/>
      <c r="M12" s="9" t="s">
        <v>10</v>
      </c>
      <c r="N12" s="4">
        <f t="shared" si="2"/>
        <v>10297664</v>
      </c>
    </row>
    <row r="13" spans="1:14" ht="15.75" x14ac:dyDescent="0.3">
      <c r="A13" s="9" t="s">
        <v>12</v>
      </c>
      <c r="B13" s="1">
        <v>13600000</v>
      </c>
      <c r="C13" s="15">
        <v>0</v>
      </c>
      <c r="D13" s="6">
        <f t="shared" si="1"/>
        <v>13600000</v>
      </c>
      <c r="E13" s="9">
        <v>6600000.0000000009</v>
      </c>
      <c r="F13" s="4"/>
      <c r="G13" s="4"/>
      <c r="I13" s="6">
        <f t="shared" si="0"/>
        <v>6999999.9999999991</v>
      </c>
      <c r="L13" s="6"/>
      <c r="M13" s="9" t="s">
        <v>12</v>
      </c>
      <c r="N13" s="4">
        <f t="shared" si="2"/>
        <v>6999999.9999999991</v>
      </c>
    </row>
    <row r="14" spans="1:14" ht="15.75" x14ac:dyDescent="0.3">
      <c r="A14" s="9" t="s">
        <v>108</v>
      </c>
      <c r="B14" s="1">
        <v>3563494</v>
      </c>
      <c r="C14" s="17">
        <v>8991729</v>
      </c>
      <c r="D14" s="6">
        <f t="shared" si="1"/>
        <v>12555223</v>
      </c>
      <c r="E14" s="9">
        <v>1300000</v>
      </c>
      <c r="F14" s="4"/>
      <c r="G14" s="4"/>
      <c r="H14" s="13"/>
      <c r="I14" s="6">
        <f t="shared" si="0"/>
        <v>11255223</v>
      </c>
      <c r="L14" s="6"/>
      <c r="M14" s="9" t="s">
        <v>13</v>
      </c>
      <c r="N14" s="4">
        <f t="shared" si="2"/>
        <v>11255223</v>
      </c>
    </row>
    <row r="15" spans="1:14" ht="15.75" x14ac:dyDescent="0.3">
      <c r="A15" s="9" t="s">
        <v>11</v>
      </c>
      <c r="B15" s="1">
        <v>11852577</v>
      </c>
      <c r="C15" s="15">
        <v>29321761</v>
      </c>
      <c r="D15" s="6">
        <f t="shared" si="1"/>
        <v>40000000</v>
      </c>
      <c r="E15" s="9">
        <v>6825000</v>
      </c>
      <c r="F15" s="4"/>
      <c r="G15" s="4"/>
      <c r="I15" s="6">
        <f t="shared" si="0"/>
        <v>33175000</v>
      </c>
      <c r="L15" s="6"/>
      <c r="M15" s="9" t="s">
        <v>11</v>
      </c>
      <c r="N15" s="4">
        <f t="shared" si="2"/>
        <v>33175000</v>
      </c>
    </row>
    <row r="16" spans="1:14" x14ac:dyDescent="0.25">
      <c r="A16" s="9" t="s">
        <v>14</v>
      </c>
      <c r="B16" s="1">
        <v>2205588</v>
      </c>
      <c r="C16" s="14">
        <v>2538460</v>
      </c>
      <c r="D16" s="6">
        <f t="shared" si="1"/>
        <v>4744048</v>
      </c>
      <c r="E16" s="9">
        <v>3825000</v>
      </c>
      <c r="F16" s="4"/>
      <c r="G16" s="4"/>
      <c r="I16" s="6">
        <f t="shared" si="0"/>
        <v>919048</v>
      </c>
      <c r="L16" s="6"/>
      <c r="M16" s="9" t="s">
        <v>14</v>
      </c>
      <c r="N16" s="4">
        <f t="shared" si="2"/>
        <v>919048</v>
      </c>
    </row>
    <row r="17" spans="1:14" ht="15.75" x14ac:dyDescent="0.3">
      <c r="A17" s="9" t="s">
        <v>18</v>
      </c>
      <c r="B17" s="1">
        <v>36005000</v>
      </c>
      <c r="C17" s="15">
        <v>0</v>
      </c>
      <c r="D17" s="6">
        <f t="shared" si="1"/>
        <v>36005000</v>
      </c>
      <c r="E17" s="9">
        <v>1900000</v>
      </c>
      <c r="F17" s="4"/>
      <c r="G17" s="4"/>
      <c r="H17" s="4"/>
      <c r="I17" s="6">
        <f t="shared" si="0"/>
        <v>34105000</v>
      </c>
      <c r="L17" s="6"/>
      <c r="M17" s="9" t="s">
        <v>18</v>
      </c>
      <c r="N17" s="4">
        <f t="shared" si="2"/>
        <v>34105000</v>
      </c>
    </row>
    <row r="18" spans="1:14" ht="15.75" x14ac:dyDescent="0.3">
      <c r="A18" s="9" t="s">
        <v>16</v>
      </c>
      <c r="B18" s="1">
        <v>33950000</v>
      </c>
      <c r="C18" s="15">
        <v>8000000</v>
      </c>
      <c r="D18" s="6">
        <f t="shared" si="1"/>
        <v>40000000</v>
      </c>
      <c r="E18" s="9">
        <v>6050000.0000000009</v>
      </c>
      <c r="F18" s="4"/>
      <c r="G18" s="4"/>
      <c r="I18" s="6">
        <f t="shared" si="0"/>
        <v>33950000</v>
      </c>
      <c r="L18" s="6"/>
      <c r="M18" s="9" t="s">
        <v>16</v>
      </c>
      <c r="N18" s="4">
        <f t="shared" si="2"/>
        <v>33950000</v>
      </c>
    </row>
    <row r="19" spans="1:14" ht="15.75" x14ac:dyDescent="0.3">
      <c r="A19" s="9" t="s">
        <v>17</v>
      </c>
      <c r="B19" s="23">
        <v>1778516</v>
      </c>
      <c r="C19" s="15">
        <v>22184391</v>
      </c>
      <c r="D19" s="6">
        <f t="shared" si="1"/>
        <v>23962907</v>
      </c>
      <c r="E19" s="9">
        <v>7150000</v>
      </c>
      <c r="F19" s="4"/>
      <c r="G19" s="4"/>
      <c r="I19" s="6">
        <f t="shared" si="0"/>
        <v>16812907</v>
      </c>
      <c r="L19" s="6"/>
      <c r="M19" s="9" t="s">
        <v>17</v>
      </c>
      <c r="N19" s="4">
        <f t="shared" si="2"/>
        <v>16812907</v>
      </c>
    </row>
    <row r="20" spans="1:14" x14ac:dyDescent="0.25">
      <c r="A20" s="9" t="s">
        <v>109</v>
      </c>
      <c r="B20" s="1">
        <v>37600000</v>
      </c>
      <c r="C20" s="14">
        <v>7516530</v>
      </c>
      <c r="D20" s="6">
        <f t="shared" si="1"/>
        <v>40000000</v>
      </c>
      <c r="E20" s="9">
        <v>2400000</v>
      </c>
      <c r="F20" s="4"/>
      <c r="G20" s="4"/>
      <c r="I20" s="6">
        <f t="shared" si="0"/>
        <v>37600000</v>
      </c>
      <c r="L20" s="6"/>
      <c r="M20" s="9" t="s">
        <v>96</v>
      </c>
      <c r="N20" s="4">
        <f t="shared" si="2"/>
        <v>37600000</v>
      </c>
    </row>
    <row r="21" spans="1:14" ht="15.75" x14ac:dyDescent="0.3">
      <c r="A21" s="9" t="s">
        <v>41</v>
      </c>
      <c r="B21" s="23">
        <v>33943000</v>
      </c>
      <c r="C21" s="4">
        <v>6568753</v>
      </c>
      <c r="D21" s="6">
        <f t="shared" si="1"/>
        <v>40000000</v>
      </c>
      <c r="E21" s="9">
        <v>1799999.9999999998</v>
      </c>
      <c r="F21" s="4"/>
      <c r="G21" s="4"/>
      <c r="I21" s="6">
        <f t="shared" si="0"/>
        <v>38200000</v>
      </c>
      <c r="L21" s="6"/>
      <c r="M21" s="9" t="s">
        <v>41</v>
      </c>
      <c r="N21" s="4">
        <f t="shared" si="2"/>
        <v>38200000</v>
      </c>
    </row>
    <row r="22" spans="1:14" ht="15.75" x14ac:dyDescent="0.3">
      <c r="A22" s="9" t="s">
        <v>20</v>
      </c>
      <c r="B22" s="23">
        <v>36325000</v>
      </c>
      <c r="C22" s="14">
        <v>21000000</v>
      </c>
      <c r="D22" s="6">
        <f t="shared" si="1"/>
        <v>40000000</v>
      </c>
      <c r="E22" s="9">
        <v>1837500.0000000002</v>
      </c>
      <c r="F22" s="4"/>
      <c r="G22" s="4"/>
      <c r="I22" s="6">
        <f t="shared" si="0"/>
        <v>38162500</v>
      </c>
      <c r="L22" s="6"/>
      <c r="M22" s="9" t="s">
        <v>20</v>
      </c>
      <c r="N22" s="4">
        <f t="shared" si="2"/>
        <v>38162500</v>
      </c>
    </row>
    <row r="23" spans="1:14" x14ac:dyDescent="0.25">
      <c r="A23" s="9" t="s">
        <v>21</v>
      </c>
      <c r="B23" s="1">
        <v>8374565</v>
      </c>
      <c r="C23" s="14">
        <v>4487507</v>
      </c>
      <c r="D23" s="6">
        <f t="shared" si="1"/>
        <v>12862072</v>
      </c>
      <c r="E23" s="9">
        <v>6050000.0000000009</v>
      </c>
      <c r="F23" s="4"/>
      <c r="G23" s="4"/>
      <c r="I23" s="6">
        <f t="shared" si="0"/>
        <v>6812071.9999999991</v>
      </c>
      <c r="L23" s="6"/>
      <c r="M23" s="9" t="s">
        <v>21</v>
      </c>
      <c r="N23" s="4">
        <f t="shared" si="2"/>
        <v>6812071.9999999991</v>
      </c>
    </row>
    <row r="24" spans="1:14" ht="15.75" x14ac:dyDescent="0.3">
      <c r="A24" s="9" t="s">
        <v>22</v>
      </c>
      <c r="B24" s="1">
        <v>26250000</v>
      </c>
      <c r="C24" s="15">
        <v>0</v>
      </c>
      <c r="D24" s="6">
        <f t="shared" si="1"/>
        <v>26250000</v>
      </c>
      <c r="E24" s="9">
        <v>3025000.0000000005</v>
      </c>
      <c r="F24" s="4"/>
      <c r="G24" s="4"/>
      <c r="I24" s="6">
        <f t="shared" si="0"/>
        <v>23225000</v>
      </c>
      <c r="L24" s="6"/>
      <c r="M24" s="9" t="s">
        <v>22</v>
      </c>
      <c r="N24" s="4">
        <f t="shared" si="2"/>
        <v>23225000</v>
      </c>
    </row>
    <row r="25" spans="1:14" x14ac:dyDescent="0.25">
      <c r="A25" s="9" t="s">
        <v>97</v>
      </c>
      <c r="B25" s="1">
        <v>0</v>
      </c>
      <c r="C25" s="14">
        <v>0</v>
      </c>
      <c r="D25" s="6">
        <f t="shared" si="1"/>
        <v>0</v>
      </c>
      <c r="E25" s="9">
        <v>5360000</v>
      </c>
      <c r="F25" s="4"/>
      <c r="G25" s="4"/>
      <c r="I25" s="6">
        <f t="shared" si="0"/>
        <v>-5360000</v>
      </c>
      <c r="L25" s="6"/>
      <c r="M25" s="9" t="s">
        <v>97</v>
      </c>
      <c r="N25" s="4">
        <f t="shared" si="2"/>
        <v>-5360000</v>
      </c>
    </row>
    <row r="26" spans="1:14" ht="15.75" x14ac:dyDescent="0.3">
      <c r="A26" s="9" t="s">
        <v>80</v>
      </c>
      <c r="B26" s="23">
        <v>19288346</v>
      </c>
      <c r="C26" s="16">
        <v>0</v>
      </c>
      <c r="D26" s="6">
        <f t="shared" si="1"/>
        <v>19288346</v>
      </c>
      <c r="E26" s="9">
        <v>1750000</v>
      </c>
      <c r="I26" s="6">
        <f t="shared" si="0"/>
        <v>17538346</v>
      </c>
      <c r="L26" s="6"/>
      <c r="M26" s="9" t="s">
        <v>80</v>
      </c>
      <c r="N26" s="4">
        <f t="shared" si="2"/>
        <v>17538346</v>
      </c>
    </row>
    <row r="27" spans="1:14" ht="15.75" x14ac:dyDescent="0.3">
      <c r="A27" s="9" t="s">
        <v>81</v>
      </c>
      <c r="B27" s="23">
        <v>19872187</v>
      </c>
      <c r="C27" s="15">
        <v>14797337</v>
      </c>
      <c r="D27" s="6">
        <f>IF(B27+C27&lt;40000000, B27+C27, 40000000)</f>
        <v>34669524</v>
      </c>
      <c r="E27" s="9">
        <v>1750000</v>
      </c>
      <c r="I27" s="6">
        <f t="shared" si="0"/>
        <v>32919524</v>
      </c>
      <c r="L27" s="6"/>
      <c r="M27" s="9" t="s">
        <v>81</v>
      </c>
      <c r="N27" s="4">
        <f t="shared" si="2"/>
        <v>32919524</v>
      </c>
    </row>
    <row r="28" spans="1:14" x14ac:dyDescent="0.25">
      <c r="A28" s="9" t="s">
        <v>19</v>
      </c>
      <c r="B28" s="1">
        <v>1949548</v>
      </c>
      <c r="C28" s="9">
        <v>0</v>
      </c>
      <c r="D28" s="6">
        <f t="shared" si="1"/>
        <v>1949548</v>
      </c>
      <c r="E28" s="9">
        <v>1750000</v>
      </c>
      <c r="I28" s="6">
        <f t="shared" si="0"/>
        <v>199548</v>
      </c>
      <c r="L28" s="6"/>
      <c r="M28" s="9" t="s">
        <v>19</v>
      </c>
      <c r="N28" s="4">
        <f t="shared" si="2"/>
        <v>199548</v>
      </c>
    </row>
    <row r="29" spans="1:14" x14ac:dyDescent="0.25">
      <c r="A29" s="9" t="s">
        <v>82</v>
      </c>
      <c r="B29" s="1">
        <v>40000000</v>
      </c>
      <c r="C29" s="9">
        <v>0</v>
      </c>
      <c r="D29" s="6">
        <f>IF(B29+C29&lt;40000000, B29+C29, 40000000)</f>
        <v>40000000</v>
      </c>
      <c r="E29" s="9">
        <v>1750000</v>
      </c>
      <c r="I29" s="6">
        <f t="shared" si="0"/>
        <v>38250000</v>
      </c>
      <c r="L29" s="6"/>
      <c r="M29" s="9" t="s">
        <v>82</v>
      </c>
      <c r="N29" s="4">
        <f t="shared" si="2"/>
        <v>38250000</v>
      </c>
    </row>
    <row r="30" spans="1:14" x14ac:dyDescent="0.25">
      <c r="A30" s="9" t="s">
        <v>101</v>
      </c>
      <c r="B30" s="1">
        <v>0</v>
      </c>
      <c r="C30" s="9">
        <v>-2500000</v>
      </c>
      <c r="D30" s="6">
        <f t="shared" ref="D30:D31" si="3">IF(B30+C30&lt;40000000, B30+C30, 40000000)</f>
        <v>-2500000</v>
      </c>
      <c r="E30" s="9">
        <v>0</v>
      </c>
      <c r="I30" s="6">
        <f t="shared" si="0"/>
        <v>-2500000</v>
      </c>
      <c r="L30" s="6"/>
      <c r="M30" s="9" t="s">
        <v>101</v>
      </c>
      <c r="N30" s="4">
        <f t="shared" si="2"/>
        <v>-2500000</v>
      </c>
    </row>
    <row r="31" spans="1:14" x14ac:dyDescent="0.25">
      <c r="A31" s="9" t="s">
        <v>102</v>
      </c>
      <c r="B31" s="1">
        <v>16804102</v>
      </c>
      <c r="C31" s="4">
        <v>34000000</v>
      </c>
      <c r="D31" s="6">
        <f t="shared" si="3"/>
        <v>40000000</v>
      </c>
      <c r="E31" s="9">
        <v>0</v>
      </c>
      <c r="I31" s="6">
        <f>D31-E31</f>
        <v>40000000</v>
      </c>
      <c r="M31" s="9" t="s">
        <v>102</v>
      </c>
      <c r="N31" s="4">
        <f t="shared" si="2"/>
        <v>40000000</v>
      </c>
    </row>
  </sheetData>
  <conditionalFormatting sqref="I21 G2:G16 G18:G25 H17">
    <cfRule type="cellIs" dxfId="47" priority="21" operator="lessThan">
      <formula>0</formula>
    </cfRule>
  </conditionalFormatting>
  <conditionalFormatting sqref="D2:D29">
    <cfRule type="cellIs" dxfId="46" priority="22" operator="lessThan">
      <formula>0</formula>
    </cfRule>
  </conditionalFormatting>
  <conditionalFormatting sqref="D2:D29">
    <cfRule type="cellIs" dxfId="45" priority="20" operator="lessThan">
      <formula>0</formula>
    </cfRule>
  </conditionalFormatting>
  <conditionalFormatting sqref="D20 G20">
    <cfRule type="cellIs" dxfId="44" priority="19" operator="lessThan">
      <formula>0</formula>
    </cfRule>
  </conditionalFormatting>
  <conditionalFormatting sqref="D21 G21">
    <cfRule type="cellIs" dxfId="43" priority="18" operator="lessThan">
      <formula>0</formula>
    </cfRule>
  </conditionalFormatting>
  <conditionalFormatting sqref="I5:I25">
    <cfRule type="cellIs" dxfId="42" priority="17" operator="lessThan">
      <formula>0</formula>
    </cfRule>
  </conditionalFormatting>
  <conditionalFormatting sqref="I2:I31">
    <cfRule type="cellIs" dxfId="41" priority="16" operator="lessThan">
      <formula>0</formula>
    </cfRule>
  </conditionalFormatting>
  <conditionalFormatting sqref="I20">
    <cfRule type="cellIs" dxfId="40" priority="15" operator="lessThan">
      <formula>0</formula>
    </cfRule>
  </conditionalFormatting>
  <conditionalFormatting sqref="I2:I31">
    <cfRule type="cellIs" dxfId="39" priority="14" operator="lessThan">
      <formula>0</formula>
    </cfRule>
  </conditionalFormatting>
  <conditionalFormatting sqref="I2:I31">
    <cfRule type="cellIs" dxfId="38" priority="13" operator="lessThan">
      <formula>0</formula>
    </cfRule>
  </conditionalFormatting>
  <conditionalFormatting sqref="L22">
    <cfRule type="cellIs" dxfId="37" priority="12" operator="lessThan">
      <formula>0</formula>
    </cfRule>
  </conditionalFormatting>
  <conditionalFormatting sqref="L6:L26">
    <cfRule type="cellIs" dxfId="36" priority="23" operator="lessThan">
      <formula>0</formula>
    </cfRule>
  </conditionalFormatting>
  <conditionalFormatting sqref="L3:L26">
    <cfRule type="cellIs" dxfId="35" priority="11" operator="lessThan">
      <formula>0</formula>
    </cfRule>
  </conditionalFormatting>
  <conditionalFormatting sqref="L21">
    <cfRule type="cellIs" dxfId="34" priority="10" operator="lessThan">
      <formula>0</formula>
    </cfRule>
  </conditionalFormatting>
  <conditionalFormatting sqref="L27:L30">
    <cfRule type="cellIs" dxfId="33" priority="9" operator="lessThan">
      <formula>0</formula>
    </cfRule>
  </conditionalFormatting>
  <conditionalFormatting sqref="L27:L30">
    <cfRule type="cellIs" dxfId="32" priority="8" operator="lessThan">
      <formula>0</formula>
    </cfRule>
  </conditionalFormatting>
  <conditionalFormatting sqref="N22">
    <cfRule type="cellIs" dxfId="31" priority="7" operator="lessThan">
      <formula>0</formula>
    </cfRule>
  </conditionalFormatting>
  <conditionalFormatting sqref="N6:N26">
    <cfRule type="cellIs" dxfId="30" priority="24" operator="lessThan">
      <formula>0</formula>
    </cfRule>
  </conditionalFormatting>
  <conditionalFormatting sqref="N3:N31">
    <cfRule type="cellIs" dxfId="29" priority="6" operator="lessThan">
      <formula>0</formula>
    </cfRule>
  </conditionalFormatting>
  <conditionalFormatting sqref="N21">
    <cfRule type="cellIs" dxfId="28" priority="5" operator="lessThan">
      <formula>0</formula>
    </cfRule>
  </conditionalFormatting>
  <conditionalFormatting sqref="N27:N31">
    <cfRule type="cellIs" dxfId="27" priority="4" operator="lessThan">
      <formula>0</formula>
    </cfRule>
  </conditionalFormatting>
  <conditionalFormatting sqref="N27:N31">
    <cfRule type="cellIs" dxfId="26" priority="3" operator="lessThan">
      <formula>0</formula>
    </cfRule>
  </conditionalFormatting>
  <conditionalFormatting sqref="D30:D31">
    <cfRule type="cellIs" dxfId="25" priority="2" operator="lessThan">
      <formula>0</formula>
    </cfRule>
  </conditionalFormatting>
  <conditionalFormatting sqref="D30:D31">
    <cfRule type="cellIs" dxfId="24" priority="1" operator="less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63FA7-9EC4-477C-ADAB-736EE5F4D8E0}">
  <dimension ref="A1:N31"/>
  <sheetViews>
    <sheetView tabSelected="1" zoomScaleNormal="100" workbookViewId="0">
      <selection activeCell="M2" sqref="M2:N31"/>
    </sheetView>
  </sheetViews>
  <sheetFormatPr defaultRowHeight="15" x14ac:dyDescent="0.25"/>
  <cols>
    <col min="1" max="1" width="32.140625" style="9" customWidth="1"/>
    <col min="2" max="2" width="29.85546875" style="9" customWidth="1"/>
    <col min="3" max="3" width="19.140625" style="9" customWidth="1"/>
    <col min="4" max="4" width="16.7109375" style="9" customWidth="1"/>
    <col min="5" max="6" width="9.140625" style="9"/>
    <col min="7" max="7" width="10.140625" style="9" customWidth="1"/>
    <col min="8" max="8" width="9.140625" style="9"/>
    <col min="9" max="9" width="22.42578125" style="9" customWidth="1"/>
    <col min="10" max="11" width="9.140625" style="9"/>
    <col min="12" max="12" width="13.5703125" style="9" customWidth="1"/>
    <col min="13" max="13" width="17.5703125" style="9" customWidth="1"/>
    <col min="14" max="14" width="19.28515625" style="9" customWidth="1"/>
    <col min="15" max="16384" width="9.140625" style="9"/>
  </cols>
  <sheetData>
    <row r="1" spans="1:14" x14ac:dyDescent="0.25">
      <c r="A1" s="2" t="s">
        <v>24</v>
      </c>
      <c r="B1" s="3" t="s">
        <v>112</v>
      </c>
      <c r="C1" s="2" t="s">
        <v>29</v>
      </c>
      <c r="D1" s="2" t="s">
        <v>110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106</v>
      </c>
      <c r="M1" s="2" t="s">
        <v>24</v>
      </c>
    </row>
    <row r="2" spans="1:14" ht="15.75" x14ac:dyDescent="0.3">
      <c r="A2" s="9" t="s">
        <v>0</v>
      </c>
      <c r="B2" s="23">
        <v>0</v>
      </c>
      <c r="C2" s="15">
        <v>0</v>
      </c>
      <c r="D2" s="6">
        <f>IF(B2+C2&lt;40000000, B2+C2, 40000000)</f>
        <v>0</v>
      </c>
      <c r="E2" s="9">
        <v>6050000.0000000009</v>
      </c>
      <c r="F2" s="4"/>
      <c r="G2" s="4"/>
      <c r="I2" s="6">
        <f t="shared" ref="I2:I30" si="0">D2-E2</f>
        <v>-6050000.0000000009</v>
      </c>
      <c r="M2" s="9" t="s">
        <v>0</v>
      </c>
      <c r="N2" s="4">
        <f>I2</f>
        <v>-6050000.0000000009</v>
      </c>
    </row>
    <row r="3" spans="1:14" x14ac:dyDescent="0.25">
      <c r="A3" s="9" t="s">
        <v>52</v>
      </c>
      <c r="B3" s="1">
        <v>17750000</v>
      </c>
      <c r="C3" s="14">
        <v>0</v>
      </c>
      <c r="D3" s="6">
        <f t="shared" ref="D3:D28" si="1">IF(B3+C3&lt;40000000, B3+C3, 40000000)</f>
        <v>17750000</v>
      </c>
      <c r="E3" s="9">
        <v>4750000</v>
      </c>
      <c r="F3" s="4"/>
      <c r="G3" s="4"/>
      <c r="I3" s="6">
        <f t="shared" si="0"/>
        <v>13000000</v>
      </c>
      <c r="L3" s="6"/>
      <c r="M3" s="9" t="s">
        <v>52</v>
      </c>
      <c r="N3" s="4">
        <f t="shared" ref="N3:N31" si="2">I3</f>
        <v>13000000</v>
      </c>
    </row>
    <row r="4" spans="1:14" ht="15.75" x14ac:dyDescent="0.3">
      <c r="A4" s="9" t="s">
        <v>89</v>
      </c>
      <c r="B4" s="23">
        <v>0</v>
      </c>
      <c r="C4" s="14">
        <v>14780147</v>
      </c>
      <c r="D4" s="6">
        <f t="shared" si="1"/>
        <v>14780147</v>
      </c>
      <c r="E4" s="9">
        <v>288750</v>
      </c>
      <c r="F4" s="4"/>
      <c r="G4" s="4"/>
      <c r="I4" s="6">
        <f t="shared" si="0"/>
        <v>14491397</v>
      </c>
      <c r="L4" s="6"/>
      <c r="M4" s="9" t="s">
        <v>87</v>
      </c>
      <c r="N4" s="4">
        <f t="shared" si="2"/>
        <v>14491397</v>
      </c>
    </row>
    <row r="5" spans="1:14" ht="15.75" x14ac:dyDescent="0.3">
      <c r="A5" s="20" t="s">
        <v>103</v>
      </c>
      <c r="B5" s="23">
        <v>34121056</v>
      </c>
      <c r="C5" s="14">
        <v>0</v>
      </c>
      <c r="D5" s="6">
        <f t="shared" si="1"/>
        <v>34121056</v>
      </c>
      <c r="E5" s="9">
        <v>550000</v>
      </c>
      <c r="F5" s="4"/>
      <c r="G5" s="4"/>
      <c r="I5" s="6">
        <f t="shared" si="0"/>
        <v>33571056</v>
      </c>
      <c r="L5" s="6"/>
      <c r="M5" s="9" t="s">
        <v>107</v>
      </c>
      <c r="N5" s="4">
        <f t="shared" si="2"/>
        <v>33571056</v>
      </c>
    </row>
    <row r="6" spans="1:14" ht="15.75" x14ac:dyDescent="0.3">
      <c r="A6" s="9" t="s">
        <v>5</v>
      </c>
      <c r="B6" s="23">
        <v>8306253</v>
      </c>
      <c r="C6" s="14">
        <v>50000000</v>
      </c>
      <c r="D6" s="6">
        <f t="shared" si="1"/>
        <v>40000000</v>
      </c>
      <c r="E6" s="9">
        <v>6050000.0000000009</v>
      </c>
      <c r="F6" s="4"/>
      <c r="G6" s="4"/>
      <c r="I6" s="6">
        <f t="shared" si="0"/>
        <v>33950000</v>
      </c>
      <c r="L6" s="6"/>
      <c r="M6" s="9" t="s">
        <v>5</v>
      </c>
      <c r="N6" s="4">
        <f t="shared" si="2"/>
        <v>33950000</v>
      </c>
    </row>
    <row r="7" spans="1:14" ht="15.75" x14ac:dyDescent="0.3">
      <c r="A7" s="9" t="s">
        <v>95</v>
      </c>
      <c r="B7" s="23">
        <v>34343618</v>
      </c>
      <c r="C7" s="18">
        <v>27000000</v>
      </c>
      <c r="D7" s="6">
        <f t="shared" si="1"/>
        <v>40000000</v>
      </c>
      <c r="E7" s="9">
        <v>500000</v>
      </c>
      <c r="F7" s="4"/>
      <c r="G7" s="4"/>
      <c r="I7" s="6">
        <f t="shared" si="0"/>
        <v>39500000</v>
      </c>
      <c r="L7" s="6"/>
      <c r="M7" s="9" t="s">
        <v>95</v>
      </c>
      <c r="N7" s="4">
        <f t="shared" si="2"/>
        <v>39500000</v>
      </c>
    </row>
    <row r="8" spans="1:14" x14ac:dyDescent="0.25">
      <c r="A8" s="9" t="s">
        <v>4</v>
      </c>
      <c r="B8" s="1">
        <v>28000000</v>
      </c>
      <c r="C8" s="14">
        <v>31000000</v>
      </c>
      <c r="D8" s="6">
        <f t="shared" si="1"/>
        <v>40000000</v>
      </c>
      <c r="E8" s="9">
        <v>1925000.0000000002</v>
      </c>
      <c r="F8" s="4"/>
      <c r="G8" s="4"/>
      <c r="I8" s="6">
        <f t="shared" si="0"/>
        <v>38075000</v>
      </c>
      <c r="L8" s="6"/>
      <c r="M8" s="9" t="s">
        <v>4</v>
      </c>
      <c r="N8" s="4">
        <f t="shared" si="2"/>
        <v>38075000</v>
      </c>
    </row>
    <row r="9" spans="1:14" ht="15.75" x14ac:dyDescent="0.3">
      <c r="A9" s="9" t="s">
        <v>7</v>
      </c>
      <c r="B9" s="23">
        <v>10212500</v>
      </c>
      <c r="C9" s="14">
        <v>7313833</v>
      </c>
      <c r="D9" s="6">
        <f t="shared" si="1"/>
        <v>17526333</v>
      </c>
      <c r="E9" s="9">
        <v>1662499.9999999998</v>
      </c>
      <c r="F9" s="4"/>
      <c r="G9" s="4"/>
      <c r="H9" s="4"/>
      <c r="I9" s="6">
        <f t="shared" si="0"/>
        <v>15863833</v>
      </c>
      <c r="L9" s="6"/>
      <c r="M9" s="9" t="s">
        <v>67</v>
      </c>
      <c r="N9" s="4">
        <f t="shared" si="2"/>
        <v>15863833</v>
      </c>
    </row>
    <row r="10" spans="1:14" ht="15.75" x14ac:dyDescent="0.3">
      <c r="A10" s="9" t="s">
        <v>8</v>
      </c>
      <c r="B10" s="23">
        <v>27095164</v>
      </c>
      <c r="C10" s="15">
        <v>0</v>
      </c>
      <c r="D10" s="6">
        <f t="shared" si="1"/>
        <v>27095164</v>
      </c>
      <c r="E10" s="9">
        <v>1250000</v>
      </c>
      <c r="F10" s="4"/>
      <c r="G10" s="4"/>
      <c r="H10" s="4"/>
      <c r="I10" s="6">
        <f t="shared" si="0"/>
        <v>25845164</v>
      </c>
      <c r="L10" s="6"/>
      <c r="M10" s="9" t="s">
        <v>8</v>
      </c>
      <c r="N10" s="4">
        <f t="shared" si="2"/>
        <v>25845164</v>
      </c>
    </row>
    <row r="11" spans="1:14" ht="15.75" x14ac:dyDescent="0.3">
      <c r="A11" s="9" t="s">
        <v>84</v>
      </c>
      <c r="B11" s="23">
        <v>31000000</v>
      </c>
      <c r="C11" s="15">
        <v>10000000</v>
      </c>
      <c r="D11" s="6">
        <f t="shared" si="1"/>
        <v>40000000</v>
      </c>
      <c r="E11" s="9">
        <v>1750000</v>
      </c>
      <c r="F11" s="4"/>
      <c r="G11" s="4"/>
      <c r="I11" s="6">
        <f t="shared" si="0"/>
        <v>38250000</v>
      </c>
      <c r="L11" s="6"/>
      <c r="M11" s="9" t="s">
        <v>84</v>
      </c>
      <c r="N11" s="4">
        <f t="shared" si="2"/>
        <v>38250000</v>
      </c>
    </row>
    <row r="12" spans="1:14" x14ac:dyDescent="0.25">
      <c r="A12" s="9" t="s">
        <v>10</v>
      </c>
      <c r="B12" s="1">
        <v>10297664</v>
      </c>
      <c r="C12" s="14">
        <v>29621464</v>
      </c>
      <c r="D12" s="6">
        <f t="shared" si="1"/>
        <v>39919128</v>
      </c>
      <c r="E12" s="9">
        <v>7800000</v>
      </c>
      <c r="F12" s="4"/>
      <c r="G12" s="4"/>
      <c r="I12" s="6">
        <f t="shared" si="0"/>
        <v>32119128</v>
      </c>
      <c r="L12" s="6"/>
      <c r="M12" s="9" t="s">
        <v>10</v>
      </c>
      <c r="N12" s="4">
        <f t="shared" si="2"/>
        <v>32119128</v>
      </c>
    </row>
    <row r="13" spans="1:14" ht="15.75" x14ac:dyDescent="0.3">
      <c r="A13" s="9" t="s">
        <v>12</v>
      </c>
      <c r="B13" s="1">
        <v>7000000</v>
      </c>
      <c r="C13" s="15">
        <v>4711780</v>
      </c>
      <c r="D13" s="6">
        <f t="shared" si="1"/>
        <v>11711780</v>
      </c>
      <c r="E13" s="9">
        <v>6600000.0000000009</v>
      </c>
      <c r="F13" s="4"/>
      <c r="G13" s="4"/>
      <c r="I13" s="6">
        <f t="shared" si="0"/>
        <v>5111779.9999999991</v>
      </c>
      <c r="L13" s="6"/>
      <c r="M13" s="9" t="s">
        <v>12</v>
      </c>
      <c r="N13" s="4">
        <f t="shared" si="2"/>
        <v>5111779.9999999991</v>
      </c>
    </row>
    <row r="14" spans="1:14" ht="15.75" x14ac:dyDescent="0.3">
      <c r="A14" s="9" t="s">
        <v>108</v>
      </c>
      <c r="B14" s="1">
        <v>21225223</v>
      </c>
      <c r="C14" s="17">
        <v>3705691</v>
      </c>
      <c r="D14" s="6">
        <f t="shared" si="1"/>
        <v>24930914</v>
      </c>
      <c r="E14" s="9">
        <v>1300000</v>
      </c>
      <c r="F14" s="4"/>
      <c r="G14" s="4"/>
      <c r="H14" s="13"/>
      <c r="I14" s="6">
        <f t="shared" si="0"/>
        <v>23630914</v>
      </c>
      <c r="L14" s="6"/>
      <c r="M14" s="9" t="s">
        <v>13</v>
      </c>
      <c r="N14" s="4">
        <f t="shared" si="2"/>
        <v>23630914</v>
      </c>
    </row>
    <row r="15" spans="1:14" ht="15.75" x14ac:dyDescent="0.3">
      <c r="A15" s="9" t="s">
        <v>11</v>
      </c>
      <c r="B15" s="1">
        <v>33175000</v>
      </c>
      <c r="C15" s="15">
        <v>40000000</v>
      </c>
      <c r="D15" s="6">
        <f t="shared" si="1"/>
        <v>40000000</v>
      </c>
      <c r="E15" s="9">
        <v>6825000</v>
      </c>
      <c r="F15" s="4"/>
      <c r="G15" s="4"/>
      <c r="I15" s="6">
        <f t="shared" si="0"/>
        <v>33175000</v>
      </c>
      <c r="L15" s="6"/>
      <c r="M15" s="9" t="s">
        <v>11</v>
      </c>
      <c r="N15" s="4">
        <f t="shared" si="2"/>
        <v>33175000</v>
      </c>
    </row>
    <row r="16" spans="1:14" x14ac:dyDescent="0.25">
      <c r="A16" s="9" t="s">
        <v>14</v>
      </c>
      <c r="B16" s="1">
        <v>919048</v>
      </c>
      <c r="C16" s="14">
        <v>13426936</v>
      </c>
      <c r="D16" s="6">
        <f t="shared" si="1"/>
        <v>14345984</v>
      </c>
      <c r="E16" s="9">
        <v>3825000</v>
      </c>
      <c r="F16" s="4"/>
      <c r="G16" s="4"/>
      <c r="I16" s="6">
        <f t="shared" si="0"/>
        <v>10520984</v>
      </c>
      <c r="L16" s="6"/>
      <c r="M16" s="9" t="s">
        <v>14</v>
      </c>
      <c r="N16" s="4">
        <f t="shared" si="2"/>
        <v>10520984</v>
      </c>
    </row>
    <row r="17" spans="1:14" ht="15.75" x14ac:dyDescent="0.3">
      <c r="A17" s="9" t="s">
        <v>18</v>
      </c>
      <c r="B17" s="1">
        <v>34105000</v>
      </c>
      <c r="C17" s="15">
        <v>0</v>
      </c>
      <c r="D17" s="6">
        <f t="shared" si="1"/>
        <v>34105000</v>
      </c>
      <c r="E17" s="9">
        <v>1900000</v>
      </c>
      <c r="F17" s="4"/>
      <c r="G17" s="4"/>
      <c r="H17" s="4"/>
      <c r="I17" s="6">
        <f t="shared" si="0"/>
        <v>32205000</v>
      </c>
      <c r="L17" s="6"/>
      <c r="M17" s="9" t="s">
        <v>18</v>
      </c>
      <c r="N17" s="4">
        <f t="shared" si="2"/>
        <v>32205000</v>
      </c>
    </row>
    <row r="18" spans="1:14" ht="15.75" x14ac:dyDescent="0.3">
      <c r="A18" s="9" t="s">
        <v>16</v>
      </c>
      <c r="B18" s="1">
        <v>33950000</v>
      </c>
      <c r="C18" s="15">
        <v>811671</v>
      </c>
      <c r="D18" s="6">
        <f t="shared" si="1"/>
        <v>34761671</v>
      </c>
      <c r="E18" s="9">
        <v>6050000.0000000009</v>
      </c>
      <c r="F18" s="4"/>
      <c r="G18" s="4"/>
      <c r="I18" s="6">
        <f t="shared" si="0"/>
        <v>28711671</v>
      </c>
      <c r="L18" s="6"/>
      <c r="M18" s="9" t="s">
        <v>16</v>
      </c>
      <c r="N18" s="4">
        <f t="shared" si="2"/>
        <v>28711671</v>
      </c>
    </row>
    <row r="19" spans="1:14" ht="15.75" x14ac:dyDescent="0.3">
      <c r="A19" s="9" t="s">
        <v>17</v>
      </c>
      <c r="B19" s="23">
        <v>16812907</v>
      </c>
      <c r="C19" s="15">
        <v>0</v>
      </c>
      <c r="D19" s="6">
        <f t="shared" si="1"/>
        <v>16812907</v>
      </c>
      <c r="E19" s="9">
        <v>7150000</v>
      </c>
      <c r="F19" s="4"/>
      <c r="G19" s="4"/>
      <c r="I19" s="6">
        <f t="shared" si="0"/>
        <v>9662907</v>
      </c>
      <c r="L19" s="6"/>
      <c r="M19" s="9" t="s">
        <v>17</v>
      </c>
      <c r="N19" s="4">
        <f t="shared" si="2"/>
        <v>9662907</v>
      </c>
    </row>
    <row r="20" spans="1:14" x14ac:dyDescent="0.25">
      <c r="A20" s="9" t="s">
        <v>109</v>
      </c>
      <c r="B20" s="1">
        <v>37600000</v>
      </c>
      <c r="C20" s="14">
        <v>10000000</v>
      </c>
      <c r="D20" s="6">
        <f t="shared" si="1"/>
        <v>40000000</v>
      </c>
      <c r="E20" s="9">
        <v>2400000</v>
      </c>
      <c r="F20" s="4"/>
      <c r="G20" s="4"/>
      <c r="I20" s="6">
        <f t="shared" si="0"/>
        <v>37600000</v>
      </c>
      <c r="L20" s="6"/>
      <c r="M20" s="9" t="s">
        <v>96</v>
      </c>
      <c r="N20" s="4">
        <f t="shared" si="2"/>
        <v>37600000</v>
      </c>
    </row>
    <row r="21" spans="1:14" ht="15.75" x14ac:dyDescent="0.3">
      <c r="A21" s="9" t="s">
        <v>41</v>
      </c>
      <c r="B21" s="23">
        <v>38200000</v>
      </c>
      <c r="C21" s="4">
        <v>11000000</v>
      </c>
      <c r="D21" s="6">
        <f t="shared" si="1"/>
        <v>40000000</v>
      </c>
      <c r="E21" s="9">
        <v>1799999.9999999998</v>
      </c>
      <c r="F21" s="4"/>
      <c r="G21" s="4"/>
      <c r="I21" s="6">
        <f t="shared" si="0"/>
        <v>38200000</v>
      </c>
      <c r="L21" s="6"/>
      <c r="M21" s="9" t="s">
        <v>41</v>
      </c>
      <c r="N21" s="4">
        <f t="shared" si="2"/>
        <v>38200000</v>
      </c>
    </row>
    <row r="22" spans="1:14" ht="15.75" x14ac:dyDescent="0.3">
      <c r="A22" s="9" t="s">
        <v>20</v>
      </c>
      <c r="B22" s="23">
        <v>36325000</v>
      </c>
      <c r="C22" s="14">
        <v>25000000</v>
      </c>
      <c r="D22" s="6">
        <f t="shared" si="1"/>
        <v>40000000</v>
      </c>
      <c r="E22" s="9">
        <v>1837500.0000000002</v>
      </c>
      <c r="F22" s="4"/>
      <c r="G22" s="4"/>
      <c r="I22" s="6">
        <f t="shared" si="0"/>
        <v>38162500</v>
      </c>
      <c r="L22" s="6"/>
      <c r="M22" s="9" t="s">
        <v>20</v>
      </c>
      <c r="N22" s="4">
        <f t="shared" si="2"/>
        <v>38162500</v>
      </c>
    </row>
    <row r="23" spans="1:14" x14ac:dyDescent="0.25">
      <c r="A23" s="9" t="s">
        <v>21</v>
      </c>
      <c r="B23" s="1">
        <v>6812072</v>
      </c>
      <c r="C23" s="14">
        <v>0</v>
      </c>
      <c r="D23" s="6">
        <f t="shared" si="1"/>
        <v>6812072</v>
      </c>
      <c r="E23" s="9">
        <v>6050000.0000000009</v>
      </c>
      <c r="F23" s="4"/>
      <c r="G23" s="4"/>
      <c r="I23" s="6">
        <f t="shared" si="0"/>
        <v>762071.99999999907</v>
      </c>
      <c r="L23" s="6"/>
      <c r="M23" s="9" t="s">
        <v>21</v>
      </c>
      <c r="N23" s="4">
        <f t="shared" si="2"/>
        <v>762071.99999999907</v>
      </c>
    </row>
    <row r="24" spans="1:14" ht="15.75" x14ac:dyDescent="0.3">
      <c r="A24" s="9" t="s">
        <v>22</v>
      </c>
      <c r="B24" s="1">
        <v>23225000</v>
      </c>
      <c r="C24" s="15">
        <v>0</v>
      </c>
      <c r="D24" s="6">
        <f t="shared" si="1"/>
        <v>23225000</v>
      </c>
      <c r="E24" s="9">
        <v>3025000.0000000005</v>
      </c>
      <c r="F24" s="4"/>
      <c r="G24" s="4"/>
      <c r="I24" s="6">
        <f t="shared" si="0"/>
        <v>20200000</v>
      </c>
      <c r="L24" s="6"/>
      <c r="M24" s="9" t="s">
        <v>22</v>
      </c>
      <c r="N24" s="4">
        <f t="shared" si="2"/>
        <v>20200000</v>
      </c>
    </row>
    <row r="25" spans="1:14" x14ac:dyDescent="0.25">
      <c r="A25" s="9" t="s">
        <v>97</v>
      </c>
      <c r="B25" s="1">
        <v>0</v>
      </c>
      <c r="C25" s="14">
        <v>0</v>
      </c>
      <c r="D25" s="6">
        <f t="shared" si="1"/>
        <v>0</v>
      </c>
      <c r="E25" s="9">
        <v>5360000</v>
      </c>
      <c r="F25" s="4"/>
      <c r="G25" s="4"/>
      <c r="I25" s="6">
        <f t="shared" si="0"/>
        <v>-5360000</v>
      </c>
      <c r="L25" s="6"/>
      <c r="M25" s="9" t="s">
        <v>97</v>
      </c>
      <c r="N25" s="4">
        <f t="shared" si="2"/>
        <v>-5360000</v>
      </c>
    </row>
    <row r="26" spans="1:14" ht="15.75" x14ac:dyDescent="0.3">
      <c r="A26" s="9" t="s">
        <v>80</v>
      </c>
      <c r="B26" s="23">
        <v>17538346</v>
      </c>
      <c r="C26" s="16">
        <v>1712459</v>
      </c>
      <c r="D26" s="6">
        <f t="shared" si="1"/>
        <v>19250805</v>
      </c>
      <c r="E26" s="9">
        <v>1750000</v>
      </c>
      <c r="I26" s="6">
        <f t="shared" si="0"/>
        <v>17500805</v>
      </c>
      <c r="L26" s="6"/>
      <c r="M26" s="9" t="s">
        <v>80</v>
      </c>
      <c r="N26" s="4">
        <f t="shared" si="2"/>
        <v>17500805</v>
      </c>
    </row>
    <row r="27" spans="1:14" ht="15.75" x14ac:dyDescent="0.3">
      <c r="A27" s="9" t="s">
        <v>81</v>
      </c>
      <c r="B27" s="23">
        <v>32919524</v>
      </c>
      <c r="C27" s="15">
        <v>4416491</v>
      </c>
      <c r="D27" s="6">
        <f>IF(B27+C27&lt;40000000, B27+C27, 40000000)</f>
        <v>37336015</v>
      </c>
      <c r="E27" s="9">
        <v>1750000</v>
      </c>
      <c r="I27" s="6">
        <f t="shared" si="0"/>
        <v>35586015</v>
      </c>
      <c r="L27" s="6"/>
      <c r="M27" s="9" t="s">
        <v>81</v>
      </c>
      <c r="N27" s="4">
        <f t="shared" si="2"/>
        <v>35586015</v>
      </c>
    </row>
    <row r="28" spans="1:14" x14ac:dyDescent="0.25">
      <c r="A28" s="9" t="s">
        <v>19</v>
      </c>
      <c r="B28" s="1">
        <v>199548</v>
      </c>
      <c r="C28" s="9">
        <v>0</v>
      </c>
      <c r="D28" s="6">
        <f t="shared" si="1"/>
        <v>199548</v>
      </c>
      <c r="E28" s="9">
        <v>1750000</v>
      </c>
      <c r="I28" s="6">
        <f t="shared" si="0"/>
        <v>-1550452</v>
      </c>
      <c r="L28" s="6"/>
      <c r="M28" s="9" t="s">
        <v>19</v>
      </c>
      <c r="N28" s="4">
        <f t="shared" si="2"/>
        <v>-1550452</v>
      </c>
    </row>
    <row r="29" spans="1:14" x14ac:dyDescent="0.25">
      <c r="A29" s="9" t="s">
        <v>82</v>
      </c>
      <c r="B29" s="1">
        <v>38250000</v>
      </c>
      <c r="C29" s="9">
        <v>0</v>
      </c>
      <c r="D29" s="6">
        <f>IF(B29+C29&lt;40000000, B29+C29, 40000000)</f>
        <v>38250000</v>
      </c>
      <c r="E29" s="9">
        <v>1750000</v>
      </c>
      <c r="I29" s="6">
        <f t="shared" si="0"/>
        <v>36500000</v>
      </c>
      <c r="L29" s="6"/>
      <c r="M29" s="9" t="s">
        <v>82</v>
      </c>
      <c r="N29" s="4">
        <f t="shared" si="2"/>
        <v>36500000</v>
      </c>
    </row>
    <row r="30" spans="1:14" x14ac:dyDescent="0.25">
      <c r="A30" s="9" t="s">
        <v>101</v>
      </c>
      <c r="B30" s="1">
        <v>0</v>
      </c>
      <c r="C30" s="9">
        <v>0</v>
      </c>
      <c r="D30" s="6">
        <f t="shared" ref="D30:D31" si="3">IF(B30+C30&lt;40000000, B30+C30, 40000000)</f>
        <v>0</v>
      </c>
      <c r="E30" s="9">
        <v>0</v>
      </c>
      <c r="I30" s="6">
        <f t="shared" si="0"/>
        <v>0</v>
      </c>
      <c r="L30" s="6"/>
      <c r="M30" s="9" t="s">
        <v>101</v>
      </c>
      <c r="N30" s="4">
        <f t="shared" si="2"/>
        <v>0</v>
      </c>
    </row>
    <row r="31" spans="1:14" x14ac:dyDescent="0.25">
      <c r="A31" s="9" t="s">
        <v>102</v>
      </c>
      <c r="B31" s="1">
        <v>40000000</v>
      </c>
      <c r="C31" s="4">
        <v>4000000</v>
      </c>
      <c r="D31" s="6">
        <f t="shared" si="3"/>
        <v>40000000</v>
      </c>
      <c r="E31" s="9">
        <v>0</v>
      </c>
      <c r="I31" s="6">
        <f>D31-E31</f>
        <v>40000000</v>
      </c>
      <c r="M31" s="9" t="s">
        <v>102</v>
      </c>
      <c r="N31" s="4">
        <f t="shared" si="2"/>
        <v>40000000</v>
      </c>
    </row>
  </sheetData>
  <conditionalFormatting sqref="I21 G2:G16 G18:G25 H17">
    <cfRule type="cellIs" dxfId="23" priority="21" operator="lessThan">
      <formula>0</formula>
    </cfRule>
  </conditionalFormatting>
  <conditionalFormatting sqref="D2:D29">
    <cfRule type="cellIs" dxfId="22" priority="22" operator="lessThan">
      <formula>0</formula>
    </cfRule>
  </conditionalFormatting>
  <conditionalFormatting sqref="D2:D29">
    <cfRule type="cellIs" dxfId="21" priority="20" operator="lessThan">
      <formula>0</formula>
    </cfRule>
  </conditionalFormatting>
  <conditionalFormatting sqref="D20 G20">
    <cfRule type="cellIs" dxfId="20" priority="19" operator="lessThan">
      <formula>0</formula>
    </cfRule>
  </conditionalFormatting>
  <conditionalFormatting sqref="D21 G21">
    <cfRule type="cellIs" dxfId="19" priority="18" operator="lessThan">
      <formula>0</formula>
    </cfRule>
  </conditionalFormatting>
  <conditionalFormatting sqref="I5:I25">
    <cfRule type="cellIs" dxfId="18" priority="17" operator="lessThan">
      <formula>0</formula>
    </cfRule>
  </conditionalFormatting>
  <conditionalFormatting sqref="I2:I31">
    <cfRule type="cellIs" dxfId="17" priority="16" operator="lessThan">
      <formula>0</formula>
    </cfRule>
  </conditionalFormatting>
  <conditionalFormatting sqref="I20">
    <cfRule type="cellIs" dxfId="16" priority="15" operator="lessThan">
      <formula>0</formula>
    </cfRule>
  </conditionalFormatting>
  <conditionalFormatting sqref="I2:I31">
    <cfRule type="cellIs" dxfId="15" priority="14" operator="lessThan">
      <formula>0</formula>
    </cfRule>
  </conditionalFormatting>
  <conditionalFormatting sqref="I2:I31">
    <cfRule type="cellIs" dxfId="14" priority="13" operator="lessThan">
      <formula>0</formula>
    </cfRule>
  </conditionalFormatting>
  <conditionalFormatting sqref="L22">
    <cfRule type="cellIs" dxfId="13" priority="12" operator="lessThan">
      <formula>0</formula>
    </cfRule>
  </conditionalFormatting>
  <conditionalFormatting sqref="L6:L26">
    <cfRule type="cellIs" dxfId="12" priority="23" operator="lessThan">
      <formula>0</formula>
    </cfRule>
  </conditionalFormatting>
  <conditionalFormatting sqref="L3:L26">
    <cfRule type="cellIs" dxfId="11" priority="11" operator="lessThan">
      <formula>0</formula>
    </cfRule>
  </conditionalFormatting>
  <conditionalFormatting sqref="L21">
    <cfRule type="cellIs" dxfId="10" priority="10" operator="lessThan">
      <formula>0</formula>
    </cfRule>
  </conditionalFormatting>
  <conditionalFormatting sqref="L27:L30">
    <cfRule type="cellIs" dxfId="9" priority="9" operator="lessThan">
      <formula>0</formula>
    </cfRule>
  </conditionalFormatting>
  <conditionalFormatting sqref="L27:L30">
    <cfRule type="cellIs" dxfId="8" priority="8" operator="lessThan">
      <formula>0</formula>
    </cfRule>
  </conditionalFormatting>
  <conditionalFormatting sqref="N22">
    <cfRule type="cellIs" dxfId="7" priority="7" operator="lessThan">
      <formula>0</formula>
    </cfRule>
  </conditionalFormatting>
  <conditionalFormatting sqref="N6:N26">
    <cfRule type="cellIs" dxfId="6" priority="24" operator="lessThan">
      <formula>0</formula>
    </cfRule>
  </conditionalFormatting>
  <conditionalFormatting sqref="N3:N31">
    <cfRule type="cellIs" dxfId="5" priority="6" operator="lessThan">
      <formula>0</formula>
    </cfRule>
  </conditionalFormatting>
  <conditionalFormatting sqref="N21">
    <cfRule type="cellIs" dxfId="4" priority="5" operator="lessThan">
      <formula>0</formula>
    </cfRule>
  </conditionalFormatting>
  <conditionalFormatting sqref="N27:N31">
    <cfRule type="cellIs" dxfId="3" priority="4" operator="lessThan">
      <formula>0</formula>
    </cfRule>
  </conditionalFormatting>
  <conditionalFormatting sqref="N27:N31">
    <cfRule type="cellIs" dxfId="2" priority="3" operator="lessThan">
      <formula>0</formula>
    </cfRule>
  </conditionalFormatting>
  <conditionalFormatting sqref="D30:D31">
    <cfRule type="cellIs" dxfId="1" priority="2" operator="lessThan">
      <formula>0</formula>
    </cfRule>
  </conditionalFormatting>
  <conditionalFormatting sqref="D30:D31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J21" sqref="J21"/>
    </sheetView>
  </sheetViews>
  <sheetFormatPr defaultRowHeight="15" x14ac:dyDescent="0.25"/>
  <cols>
    <col min="1" max="1" width="12.42578125" bestFit="1" customWidth="1"/>
    <col min="2" max="2" width="11.85546875" style="1" bestFit="1" customWidth="1"/>
    <col min="3" max="3" width="12.140625" bestFit="1" customWidth="1"/>
    <col min="4" max="4" width="11" bestFit="1" customWidth="1"/>
    <col min="5" max="6" width="9.140625" bestFit="1" customWidth="1"/>
    <col min="7" max="7" width="10.140625" bestFit="1" customWidth="1"/>
    <col min="8" max="8" width="7.7109375" bestFit="1" customWidth="1"/>
    <col min="9" max="9" width="11.85546875" bestFit="1" customWidth="1"/>
  </cols>
  <sheetData>
    <row r="1" spans="1:9" x14ac:dyDescent="0.25">
      <c r="A1" s="2" t="s">
        <v>24</v>
      </c>
      <c r="B1" s="3" t="s">
        <v>31</v>
      </c>
      <c r="C1" s="2" t="s">
        <v>29</v>
      </c>
      <c r="D1" s="2" t="s">
        <v>33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34</v>
      </c>
    </row>
    <row r="2" spans="1:9" x14ac:dyDescent="0.25">
      <c r="A2" t="s">
        <v>0</v>
      </c>
      <c r="B2" s="4">
        <v>5696587</v>
      </c>
      <c r="C2" s="4"/>
      <c r="D2" s="6">
        <f t="shared" ref="D2:D25" si="0">IF(B2+C2&lt;40000000, B2+C2, 40000000)</f>
        <v>5696587</v>
      </c>
      <c r="E2" s="5">
        <v>3150000.0000000005</v>
      </c>
      <c r="F2" s="4"/>
      <c r="G2" s="4"/>
      <c r="H2" s="4"/>
      <c r="I2" s="6">
        <f>D2+F2-E2-G2-H2</f>
        <v>2546586.9999999995</v>
      </c>
    </row>
    <row r="3" spans="1:9" x14ac:dyDescent="0.25">
      <c r="A3" t="s">
        <v>1</v>
      </c>
      <c r="B3" s="4">
        <v>35600000</v>
      </c>
      <c r="C3" s="4">
        <v>22807048</v>
      </c>
      <c r="D3" s="6">
        <f t="shared" si="0"/>
        <v>40000000</v>
      </c>
      <c r="E3" s="5">
        <v>4400000</v>
      </c>
      <c r="F3" s="4"/>
      <c r="G3" s="4">
        <v>5000000</v>
      </c>
      <c r="H3" s="4"/>
      <c r="I3" s="6">
        <f t="shared" ref="I3:I25" si="1">D3+F3-E3-G3-H3</f>
        <v>30600000</v>
      </c>
    </row>
    <row r="4" spans="1:9" x14ac:dyDescent="0.25">
      <c r="A4" t="s">
        <v>2</v>
      </c>
      <c r="B4" s="4">
        <v>35800000</v>
      </c>
      <c r="C4" s="4">
        <v>14525568</v>
      </c>
      <c r="D4" s="6">
        <f t="shared" si="0"/>
        <v>40000000</v>
      </c>
      <c r="E4" s="5">
        <v>4200000</v>
      </c>
      <c r="F4" s="4"/>
      <c r="G4" s="4"/>
      <c r="H4" s="4"/>
      <c r="I4" s="6">
        <f t="shared" si="1"/>
        <v>35800000</v>
      </c>
    </row>
    <row r="5" spans="1:9" x14ac:dyDescent="0.25">
      <c r="A5" t="s">
        <v>3</v>
      </c>
      <c r="B5" s="4">
        <v>4340566</v>
      </c>
      <c r="C5" s="4">
        <v>15610987</v>
      </c>
      <c r="D5" s="6">
        <f t="shared" si="0"/>
        <v>19951553</v>
      </c>
      <c r="E5" s="5">
        <v>3300000.0000000005</v>
      </c>
      <c r="F5" s="4"/>
      <c r="G5" s="4"/>
      <c r="H5" s="4"/>
      <c r="I5" s="6">
        <f t="shared" si="1"/>
        <v>16651553</v>
      </c>
    </row>
    <row r="6" spans="1:9" x14ac:dyDescent="0.25">
      <c r="A6" t="s">
        <v>5</v>
      </c>
      <c r="B6" s="4">
        <v>34700000</v>
      </c>
      <c r="C6" s="4"/>
      <c r="D6" s="6">
        <f>IF(B6+C6&lt;40000000, B6+C6, 40000000)</f>
        <v>34700000</v>
      </c>
      <c r="E6" s="5">
        <v>3150000.0000000005</v>
      </c>
      <c r="F6" s="4"/>
      <c r="G6" s="4">
        <v>10000000</v>
      </c>
      <c r="H6" s="4"/>
      <c r="I6" s="6">
        <f>D6+F6-E6-G6-H6</f>
        <v>21550000</v>
      </c>
    </row>
    <row r="7" spans="1:9" x14ac:dyDescent="0.25">
      <c r="A7" t="s">
        <v>6</v>
      </c>
      <c r="B7" s="4">
        <v>37000000</v>
      </c>
      <c r="C7" s="4"/>
      <c r="D7" s="6">
        <f>IF(B7+C7&lt;40000000, B7+C7, 40000000)</f>
        <v>37000000</v>
      </c>
      <c r="E7" s="5">
        <v>3000000</v>
      </c>
      <c r="F7" s="4"/>
      <c r="G7" s="4">
        <v>22649943</v>
      </c>
      <c r="H7" s="4"/>
      <c r="I7" s="6">
        <f>D7+F7-E7-G7-H7</f>
        <v>11350057</v>
      </c>
    </row>
    <row r="8" spans="1:9" x14ac:dyDescent="0.25">
      <c r="A8" t="s">
        <v>4</v>
      </c>
      <c r="B8" s="4">
        <v>28000000</v>
      </c>
      <c r="C8" s="4">
        <v>4789815</v>
      </c>
      <c r="D8" s="6">
        <f t="shared" si="0"/>
        <v>32789815</v>
      </c>
      <c r="E8" s="5">
        <v>3000000</v>
      </c>
      <c r="F8" s="4"/>
      <c r="G8" s="4">
        <v>5000000</v>
      </c>
      <c r="H8" s="4"/>
      <c r="I8" s="6">
        <f t="shared" si="1"/>
        <v>24789815</v>
      </c>
    </row>
    <row r="9" spans="1:9" x14ac:dyDescent="0.25">
      <c r="A9" t="s">
        <v>7</v>
      </c>
      <c r="B9" s="4">
        <v>37375000</v>
      </c>
      <c r="C9" s="4">
        <v>9130557</v>
      </c>
      <c r="D9" s="6">
        <f t="shared" si="0"/>
        <v>40000000</v>
      </c>
      <c r="E9" s="5">
        <v>2625000</v>
      </c>
      <c r="F9" s="4"/>
      <c r="G9" s="4"/>
      <c r="H9" s="4"/>
      <c r="I9" s="6">
        <f t="shared" si="1"/>
        <v>37375000</v>
      </c>
    </row>
    <row r="10" spans="1:9" x14ac:dyDescent="0.25">
      <c r="A10" t="s">
        <v>8</v>
      </c>
      <c r="B10" s="4">
        <v>36850000</v>
      </c>
      <c r="C10" s="4">
        <v>17442500</v>
      </c>
      <c r="D10" s="6">
        <f t="shared" si="0"/>
        <v>40000000</v>
      </c>
      <c r="E10" s="5">
        <v>3150000.0000000005</v>
      </c>
      <c r="F10" s="4"/>
      <c r="G10" s="4"/>
      <c r="H10" s="4"/>
      <c r="I10" s="6">
        <f t="shared" si="1"/>
        <v>36850000</v>
      </c>
    </row>
    <row r="11" spans="1:9" x14ac:dyDescent="0.25">
      <c r="A11" t="s">
        <v>9</v>
      </c>
      <c r="B11" s="4">
        <v>11110006</v>
      </c>
      <c r="C11" s="4"/>
      <c r="D11" s="6">
        <f t="shared" si="0"/>
        <v>11110006</v>
      </c>
      <c r="E11" s="5">
        <v>3000000</v>
      </c>
      <c r="F11" s="4"/>
      <c r="G11" s="4"/>
      <c r="H11" s="4"/>
      <c r="I11" s="6">
        <f t="shared" si="1"/>
        <v>8110006</v>
      </c>
    </row>
    <row r="12" spans="1:9" x14ac:dyDescent="0.25">
      <c r="A12" t="s">
        <v>10</v>
      </c>
      <c r="B12" s="4">
        <v>29287354</v>
      </c>
      <c r="C12" s="4"/>
      <c r="D12" s="6">
        <f t="shared" si="0"/>
        <v>29287354</v>
      </c>
      <c r="E12" s="5">
        <v>4800000</v>
      </c>
      <c r="F12" s="4"/>
      <c r="G12" s="4">
        <v>4282012</v>
      </c>
      <c r="H12" s="4"/>
      <c r="I12" s="6">
        <f t="shared" si="1"/>
        <v>20205342</v>
      </c>
    </row>
    <row r="13" spans="1:9" x14ac:dyDescent="0.25">
      <c r="A13" t="s">
        <v>12</v>
      </c>
      <c r="B13" s="4">
        <v>5067435</v>
      </c>
      <c r="C13" s="4">
        <v>5392142</v>
      </c>
      <c r="D13" s="6">
        <f>IF(B13+C13&lt;40000000, B13+C13, 40000000)</f>
        <v>10459577</v>
      </c>
      <c r="E13" s="5">
        <v>3150000.0000000005</v>
      </c>
      <c r="F13" s="4"/>
      <c r="G13" s="4"/>
      <c r="H13" s="4"/>
      <c r="I13" s="6">
        <f>D13+F13-E13-G13-H13</f>
        <v>7309577</v>
      </c>
    </row>
    <row r="14" spans="1:9" x14ac:dyDescent="0.25">
      <c r="A14" t="s">
        <v>13</v>
      </c>
      <c r="B14" s="4">
        <v>11350000</v>
      </c>
      <c r="C14" s="4">
        <v>2462118</v>
      </c>
      <c r="D14" s="6">
        <f>IF(B14+C14&lt;40000000, B14+C14, 40000000)</f>
        <v>13812118</v>
      </c>
      <c r="E14" s="5">
        <v>3150000.0000000005</v>
      </c>
      <c r="F14" s="4"/>
      <c r="G14" s="4"/>
      <c r="H14" s="4"/>
      <c r="I14" s="6">
        <f>D14+F14-E14-G14-H14</f>
        <v>10662118</v>
      </c>
    </row>
    <row r="15" spans="1:9" x14ac:dyDescent="0.25">
      <c r="A15" t="s">
        <v>11</v>
      </c>
      <c r="B15" s="4">
        <v>30232945</v>
      </c>
      <c r="C15" s="4"/>
      <c r="D15" s="6">
        <f t="shared" si="0"/>
        <v>30232945</v>
      </c>
      <c r="E15" s="5">
        <v>4200000</v>
      </c>
      <c r="F15" s="4"/>
      <c r="G15" s="4">
        <v>5000000</v>
      </c>
      <c r="H15" s="4"/>
      <c r="I15" s="6">
        <f t="shared" si="1"/>
        <v>21032945</v>
      </c>
    </row>
    <row r="16" spans="1:9" x14ac:dyDescent="0.25">
      <c r="A16" t="s">
        <v>14</v>
      </c>
      <c r="B16" s="4">
        <v>24367476</v>
      </c>
      <c r="C16" s="4">
        <v>3622841</v>
      </c>
      <c r="D16" s="6">
        <f t="shared" si="0"/>
        <v>27990317</v>
      </c>
      <c r="E16" s="5">
        <v>3150000.0000000005</v>
      </c>
      <c r="F16" s="4"/>
      <c r="G16" s="4">
        <v>5000000</v>
      </c>
      <c r="H16" s="4"/>
      <c r="I16" s="6">
        <f t="shared" si="1"/>
        <v>19840317</v>
      </c>
    </row>
    <row r="17" spans="1:9" x14ac:dyDescent="0.25">
      <c r="A17" t="s">
        <v>15</v>
      </c>
      <c r="B17" s="4">
        <v>15520359</v>
      </c>
      <c r="C17" s="4"/>
      <c r="D17" s="6">
        <f t="shared" si="0"/>
        <v>15520359</v>
      </c>
      <c r="E17" s="5">
        <v>3150000.0000000005</v>
      </c>
      <c r="F17" s="4"/>
      <c r="G17" s="4">
        <v>12370359</v>
      </c>
      <c r="H17" s="4"/>
      <c r="I17" s="6">
        <f t="shared" si="1"/>
        <v>0</v>
      </c>
    </row>
    <row r="18" spans="1:9" x14ac:dyDescent="0.25">
      <c r="A18" t="s">
        <v>16</v>
      </c>
      <c r="B18" s="4">
        <v>36700000</v>
      </c>
      <c r="C18" s="4">
        <v>3403809</v>
      </c>
      <c r="D18" s="6">
        <f t="shared" si="0"/>
        <v>40000000</v>
      </c>
      <c r="E18" s="5">
        <v>3300000.0000000005</v>
      </c>
      <c r="F18" s="4"/>
      <c r="G18" s="4"/>
      <c r="H18" s="4"/>
      <c r="I18" s="6">
        <f t="shared" si="1"/>
        <v>36700000</v>
      </c>
    </row>
    <row r="19" spans="1:9" x14ac:dyDescent="0.25">
      <c r="A19" t="s">
        <v>17</v>
      </c>
      <c r="B19" s="4">
        <v>35600000</v>
      </c>
      <c r="C19" s="4">
        <v>44513270</v>
      </c>
      <c r="D19" s="6">
        <f t="shared" si="0"/>
        <v>40000000</v>
      </c>
      <c r="E19" s="5">
        <v>4400000</v>
      </c>
      <c r="F19" s="4"/>
      <c r="G19" s="4"/>
      <c r="H19" s="4"/>
      <c r="I19" s="6">
        <f t="shared" si="1"/>
        <v>35600000</v>
      </c>
    </row>
    <row r="20" spans="1:9" x14ac:dyDescent="0.25">
      <c r="A20" t="s">
        <v>18</v>
      </c>
      <c r="B20" s="4">
        <v>1546785</v>
      </c>
      <c r="C20" s="4"/>
      <c r="D20" s="6">
        <f t="shared" si="0"/>
        <v>1546785</v>
      </c>
      <c r="E20" s="5">
        <v>3000000</v>
      </c>
      <c r="F20" s="4">
        <v>9000000</v>
      </c>
      <c r="G20" s="4">
        <v>5000000</v>
      </c>
      <c r="H20" s="4"/>
      <c r="I20" s="6">
        <f t="shared" si="1"/>
        <v>2546785</v>
      </c>
    </row>
    <row r="21" spans="1:9" x14ac:dyDescent="0.25">
      <c r="A21" t="s">
        <v>19</v>
      </c>
      <c r="B21" s="4">
        <v>11063165</v>
      </c>
      <c r="C21" s="4"/>
      <c r="D21" s="6">
        <f t="shared" si="0"/>
        <v>11063165</v>
      </c>
      <c r="E21" s="5">
        <v>3150000.0000000005</v>
      </c>
      <c r="F21" s="4"/>
      <c r="G21" s="4"/>
      <c r="H21" s="4"/>
      <c r="I21" s="6">
        <f t="shared" si="1"/>
        <v>7913165</v>
      </c>
    </row>
    <row r="22" spans="1:9" x14ac:dyDescent="0.25">
      <c r="A22" t="s">
        <v>20</v>
      </c>
      <c r="B22" s="4">
        <v>30000000</v>
      </c>
      <c r="C22" s="4"/>
      <c r="D22" s="6">
        <f t="shared" si="0"/>
        <v>30000000</v>
      </c>
      <c r="E22" s="5">
        <v>3000000</v>
      </c>
      <c r="F22" s="4"/>
      <c r="G22" s="4">
        <v>10000000</v>
      </c>
      <c r="H22" s="4"/>
      <c r="I22" s="6">
        <f t="shared" si="1"/>
        <v>17000000</v>
      </c>
    </row>
    <row r="23" spans="1:9" x14ac:dyDescent="0.25">
      <c r="A23" t="s">
        <v>21</v>
      </c>
      <c r="B23" s="4">
        <v>36700000</v>
      </c>
      <c r="C23" s="4"/>
      <c r="D23" s="6">
        <f t="shared" si="0"/>
        <v>36700000</v>
      </c>
      <c r="E23" s="5">
        <v>3300000.0000000005</v>
      </c>
      <c r="F23" s="4"/>
      <c r="G23" s="4">
        <v>5000000</v>
      </c>
      <c r="H23" s="4"/>
      <c r="I23" s="6">
        <f t="shared" si="1"/>
        <v>28400000</v>
      </c>
    </row>
    <row r="24" spans="1:9" x14ac:dyDescent="0.25">
      <c r="A24" t="s">
        <v>22</v>
      </c>
      <c r="B24" s="4">
        <v>20347980</v>
      </c>
      <c r="C24" s="4"/>
      <c r="D24" s="6">
        <f t="shared" si="0"/>
        <v>20347980</v>
      </c>
      <c r="E24" s="5">
        <v>4200000</v>
      </c>
      <c r="F24" s="4"/>
      <c r="G24" s="4"/>
      <c r="H24" s="4"/>
      <c r="I24" s="6">
        <f t="shared" si="1"/>
        <v>16147980</v>
      </c>
    </row>
    <row r="25" spans="1:9" x14ac:dyDescent="0.25">
      <c r="A25" t="s">
        <v>23</v>
      </c>
      <c r="B25" s="4">
        <v>13392282</v>
      </c>
      <c r="C25" s="4"/>
      <c r="D25" s="6">
        <f t="shared" si="0"/>
        <v>13392282</v>
      </c>
      <c r="E25" s="5">
        <v>4400000</v>
      </c>
      <c r="F25" s="4"/>
      <c r="G25" s="4"/>
      <c r="H25" s="4"/>
      <c r="I25" s="6">
        <f t="shared" si="1"/>
        <v>8992282</v>
      </c>
    </row>
    <row r="26" spans="1:9" x14ac:dyDescent="0.25">
      <c r="C26" s="4"/>
      <c r="E26" s="4"/>
      <c r="F26" s="4"/>
      <c r="G26" s="4"/>
      <c r="H26" s="4"/>
    </row>
  </sheetData>
  <conditionalFormatting sqref="G2:H5 D6:D25 G6:I25">
    <cfRule type="cellIs" dxfId="341" priority="2" operator="lessThan">
      <formula>0</formula>
    </cfRule>
  </conditionalFormatting>
  <conditionalFormatting sqref="D2:D5 I2:I5">
    <cfRule type="cellIs" dxfId="34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workbookViewId="0">
      <selection activeCell="H25" sqref="H25"/>
    </sheetView>
  </sheetViews>
  <sheetFormatPr defaultRowHeight="15" x14ac:dyDescent="0.25"/>
  <cols>
    <col min="1" max="1" width="14" bestFit="1" customWidth="1"/>
    <col min="2" max="2" width="11.85546875" style="1" bestFit="1" customWidth="1"/>
    <col min="3" max="3" width="12.140625" bestFit="1" customWidth="1"/>
    <col min="4" max="4" width="11" bestFit="1" customWidth="1"/>
    <col min="5" max="6" width="9.140625" bestFit="1" customWidth="1"/>
    <col min="7" max="7" width="10.140625" bestFit="1" customWidth="1"/>
    <col min="8" max="8" width="9.140625" customWidth="1"/>
    <col min="9" max="9" width="11.85546875" bestFit="1" customWidth="1"/>
    <col min="11" max="11" width="33.42578125" bestFit="1" customWidth="1"/>
  </cols>
  <sheetData>
    <row r="1" spans="1:10" x14ac:dyDescent="0.25">
      <c r="A1" s="2" t="s">
        <v>24</v>
      </c>
      <c r="B1" s="3" t="s">
        <v>34</v>
      </c>
      <c r="C1" s="2" t="s">
        <v>29</v>
      </c>
      <c r="D1" s="2" t="s">
        <v>38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37</v>
      </c>
    </row>
    <row r="2" spans="1:10" x14ac:dyDescent="0.25">
      <c r="A2" t="s">
        <v>0</v>
      </c>
      <c r="B2" s="4">
        <v>2546586.9999999995</v>
      </c>
      <c r="C2" s="4"/>
      <c r="D2" s="6">
        <f t="shared" ref="D2:D25" si="0">IF(B2+C2&lt;40000000, B2+C2, 40000000)</f>
        <v>2546586.9999999995</v>
      </c>
      <c r="E2" s="5">
        <v>3150000.0000000005</v>
      </c>
      <c r="F2" s="4"/>
      <c r="G2" s="4"/>
      <c r="H2" s="4"/>
      <c r="I2" s="6">
        <f>D2+F2-E2-G2-H2</f>
        <v>-603413.00000000093</v>
      </c>
    </row>
    <row r="3" spans="1:10" x14ac:dyDescent="0.25">
      <c r="A3" t="s">
        <v>1</v>
      </c>
      <c r="B3" s="4">
        <v>30600000</v>
      </c>
      <c r="C3" s="4">
        <v>15755825</v>
      </c>
      <c r="D3" s="6">
        <f t="shared" si="0"/>
        <v>40000000</v>
      </c>
      <c r="E3" s="5">
        <v>4400000</v>
      </c>
      <c r="F3" s="4"/>
      <c r="G3" s="4"/>
      <c r="H3" s="4"/>
      <c r="I3" s="6">
        <f t="shared" ref="I3:I25" si="1">D3+F3-E3-G3-H3</f>
        <v>35600000</v>
      </c>
    </row>
    <row r="4" spans="1:10" x14ac:dyDescent="0.25">
      <c r="A4" t="s">
        <v>2</v>
      </c>
      <c r="B4" s="4">
        <v>35800000</v>
      </c>
      <c r="C4" s="4">
        <v>423433</v>
      </c>
      <c r="D4" s="6">
        <f t="shared" si="0"/>
        <v>36223433</v>
      </c>
      <c r="E4" s="5">
        <v>4200000</v>
      </c>
      <c r="F4" s="4"/>
      <c r="G4" s="4"/>
      <c r="H4" s="4"/>
      <c r="I4" s="6">
        <f t="shared" si="1"/>
        <v>32023433</v>
      </c>
    </row>
    <row r="5" spans="1:10" x14ac:dyDescent="0.25">
      <c r="A5" t="s">
        <v>3</v>
      </c>
      <c r="B5" s="4">
        <v>16651553</v>
      </c>
      <c r="C5" s="4">
        <v>29371906</v>
      </c>
      <c r="D5" s="6">
        <f t="shared" si="0"/>
        <v>40000000</v>
      </c>
      <c r="E5" s="5">
        <v>3300000.0000000005</v>
      </c>
      <c r="F5" s="4"/>
      <c r="G5" s="4"/>
      <c r="H5" s="4"/>
      <c r="I5" s="6">
        <f t="shared" si="1"/>
        <v>36700000</v>
      </c>
    </row>
    <row r="6" spans="1:10" x14ac:dyDescent="0.25">
      <c r="A6" t="s">
        <v>5</v>
      </c>
      <c r="B6" s="4">
        <v>21550000</v>
      </c>
      <c r="C6" s="4"/>
      <c r="D6" s="6">
        <f>IF(B6+C6&lt;40000000, B6+C6, 40000000)</f>
        <v>21550000</v>
      </c>
      <c r="E6" s="5">
        <v>3150000.0000000005</v>
      </c>
      <c r="F6" s="4"/>
      <c r="G6" s="4"/>
      <c r="H6" s="4"/>
      <c r="I6" s="6">
        <f>D6+F6-E6-G6-H6</f>
        <v>18400000</v>
      </c>
    </row>
    <row r="7" spans="1:10" x14ac:dyDescent="0.25">
      <c r="A7" t="s">
        <v>6</v>
      </c>
      <c r="B7" s="4">
        <v>11350057</v>
      </c>
      <c r="C7" s="4">
        <v>22547201</v>
      </c>
      <c r="D7" s="6">
        <f>IF(B7+C7&lt;40000000, B7+C7, 40000000)</f>
        <v>33897258</v>
      </c>
      <c r="E7" s="5">
        <v>3000000</v>
      </c>
      <c r="F7" s="4"/>
      <c r="G7" s="4">
        <v>5000000</v>
      </c>
      <c r="H7" s="4"/>
      <c r="I7" s="6">
        <f>D7+F7-E7-G7-H7</f>
        <v>25897258</v>
      </c>
    </row>
    <row r="8" spans="1:10" x14ac:dyDescent="0.25">
      <c r="A8" t="s">
        <v>4</v>
      </c>
      <c r="B8" s="4">
        <v>24789815</v>
      </c>
      <c r="C8" s="4"/>
      <c r="D8" s="6">
        <f t="shared" si="0"/>
        <v>24789815</v>
      </c>
      <c r="E8" s="5">
        <v>3000000</v>
      </c>
      <c r="F8" s="4">
        <v>450000</v>
      </c>
      <c r="G8" s="4"/>
      <c r="H8" s="4"/>
      <c r="I8" s="6">
        <f t="shared" si="1"/>
        <v>22239815</v>
      </c>
    </row>
    <row r="9" spans="1:10" x14ac:dyDescent="0.25">
      <c r="A9" t="s">
        <v>7</v>
      </c>
      <c r="B9" s="4">
        <v>37375000</v>
      </c>
      <c r="C9" s="4"/>
      <c r="D9" s="6">
        <f t="shared" si="0"/>
        <v>37375000</v>
      </c>
      <c r="E9" s="5">
        <v>3000000</v>
      </c>
      <c r="F9" s="4"/>
      <c r="G9" s="4">
        <v>5000000</v>
      </c>
      <c r="H9" s="4"/>
      <c r="I9" s="6">
        <f t="shared" si="1"/>
        <v>29375000</v>
      </c>
    </row>
    <row r="10" spans="1:10" x14ac:dyDescent="0.25">
      <c r="A10" t="s">
        <v>8</v>
      </c>
      <c r="B10" s="4">
        <v>36850000</v>
      </c>
      <c r="C10" s="4"/>
      <c r="D10" s="6">
        <f t="shared" si="0"/>
        <v>36850000</v>
      </c>
      <c r="E10" s="5">
        <v>3150000.0000000005</v>
      </c>
      <c r="F10" s="4"/>
      <c r="G10" s="4"/>
      <c r="H10" s="4"/>
      <c r="I10" s="6">
        <f t="shared" si="1"/>
        <v>33700000</v>
      </c>
    </row>
    <row r="11" spans="1:10" x14ac:dyDescent="0.25">
      <c r="A11" t="s">
        <v>9</v>
      </c>
      <c r="B11" s="4">
        <v>8110006</v>
      </c>
      <c r="C11" s="4"/>
      <c r="D11" s="6">
        <f t="shared" si="0"/>
        <v>8110006</v>
      </c>
      <c r="E11" s="5">
        <v>3000000</v>
      </c>
      <c r="F11" s="4"/>
      <c r="G11" s="4"/>
      <c r="H11" s="4"/>
      <c r="I11" s="6">
        <f t="shared" si="1"/>
        <v>5110006</v>
      </c>
    </row>
    <row r="12" spans="1:10" x14ac:dyDescent="0.25">
      <c r="A12" t="s">
        <v>10</v>
      </c>
      <c r="B12" s="4">
        <v>20205342</v>
      </c>
      <c r="C12" s="4">
        <v>8313367</v>
      </c>
      <c r="D12" s="6">
        <f t="shared" si="0"/>
        <v>28518709</v>
      </c>
      <c r="E12" s="5">
        <v>4800000</v>
      </c>
      <c r="F12" s="4"/>
      <c r="G12" s="4">
        <v>16000000</v>
      </c>
      <c r="H12" s="4"/>
      <c r="I12" s="6">
        <f t="shared" si="1"/>
        <v>7718709</v>
      </c>
    </row>
    <row r="13" spans="1:10" x14ac:dyDescent="0.25">
      <c r="A13" t="s">
        <v>12</v>
      </c>
      <c r="B13" s="4">
        <v>7309577</v>
      </c>
      <c r="C13" s="4"/>
      <c r="D13" s="6">
        <f>IF(B13+C13&lt;40000000, B13+C13, 40000000)</f>
        <v>7309577</v>
      </c>
      <c r="E13" s="5">
        <v>3150000.0000000005</v>
      </c>
      <c r="F13" s="4"/>
      <c r="G13" s="4"/>
      <c r="H13" s="4"/>
      <c r="I13" s="6">
        <f>D13+F13-E13-G13-H13</f>
        <v>4159576.9999999995</v>
      </c>
    </row>
    <row r="14" spans="1:10" x14ac:dyDescent="0.25">
      <c r="A14" t="s">
        <v>13</v>
      </c>
      <c r="B14" s="4">
        <v>10662118</v>
      </c>
      <c r="C14" s="4"/>
      <c r="D14" s="6">
        <f>IF(B14+C14&lt;40000000, B14+C14, 40000000)</f>
        <v>10662118</v>
      </c>
      <c r="E14" s="5">
        <v>3150000.0000000005</v>
      </c>
      <c r="F14" s="4"/>
      <c r="G14" s="4"/>
      <c r="H14" s="4"/>
      <c r="I14" s="6">
        <f>D14+F14-E14-G14-H14</f>
        <v>7512118</v>
      </c>
    </row>
    <row r="15" spans="1:10" x14ac:dyDescent="0.25">
      <c r="A15" t="s">
        <v>11</v>
      </c>
      <c r="B15" s="4">
        <v>21032945</v>
      </c>
      <c r="C15" s="4"/>
      <c r="D15" s="6">
        <f t="shared" si="0"/>
        <v>21032945</v>
      </c>
      <c r="E15" s="5">
        <v>4200000</v>
      </c>
      <c r="F15" s="4">
        <v>3150000</v>
      </c>
      <c r="G15" s="4">
        <v>5000000</v>
      </c>
      <c r="H15" s="4"/>
      <c r="I15" s="6">
        <f t="shared" si="1"/>
        <v>14982945</v>
      </c>
      <c r="J15" s="4"/>
    </row>
    <row r="16" spans="1:10" x14ac:dyDescent="0.25">
      <c r="A16" t="s">
        <v>14</v>
      </c>
      <c r="B16" s="4">
        <v>19840317</v>
      </c>
      <c r="C16" s="4">
        <v>1614347</v>
      </c>
      <c r="D16" s="6">
        <f t="shared" si="0"/>
        <v>21454664</v>
      </c>
      <c r="E16" s="5">
        <v>3150000.0000000005</v>
      </c>
      <c r="F16" s="4"/>
      <c r="G16" s="4"/>
      <c r="H16" s="4"/>
      <c r="I16" s="6">
        <f t="shared" si="1"/>
        <v>18304664</v>
      </c>
    </row>
    <row r="17" spans="1:11" x14ac:dyDescent="0.25">
      <c r="A17" t="s">
        <v>15</v>
      </c>
      <c r="B17" s="4">
        <v>0</v>
      </c>
      <c r="C17" s="4"/>
      <c r="D17" s="6">
        <f t="shared" si="0"/>
        <v>0</v>
      </c>
      <c r="E17" s="5">
        <v>3150000.0000000005</v>
      </c>
      <c r="F17" s="4">
        <v>3150000</v>
      </c>
      <c r="G17" s="4"/>
      <c r="H17" s="4"/>
      <c r="I17" s="6">
        <f t="shared" si="1"/>
        <v>-4.6566128730773926E-10</v>
      </c>
    </row>
    <row r="18" spans="1:11" x14ac:dyDescent="0.25">
      <c r="A18" t="s">
        <v>16</v>
      </c>
      <c r="B18" s="4">
        <v>36700000</v>
      </c>
      <c r="C18" s="4">
        <v>1969373</v>
      </c>
      <c r="D18" s="6">
        <f t="shared" si="0"/>
        <v>38669373</v>
      </c>
      <c r="E18" s="5">
        <v>3300000.0000000005</v>
      </c>
      <c r="F18" s="4"/>
      <c r="G18" s="4"/>
      <c r="H18" s="4"/>
      <c r="I18" s="6">
        <f t="shared" si="1"/>
        <v>35369373</v>
      </c>
    </row>
    <row r="19" spans="1:11" x14ac:dyDescent="0.25">
      <c r="A19" t="s">
        <v>17</v>
      </c>
      <c r="B19" s="4">
        <v>35600000</v>
      </c>
      <c r="C19" s="4">
        <v>19574870</v>
      </c>
      <c r="D19" s="6">
        <f t="shared" si="0"/>
        <v>40000000</v>
      </c>
      <c r="E19" s="5">
        <v>4400000</v>
      </c>
      <c r="F19" s="4"/>
      <c r="G19" s="4"/>
      <c r="H19" s="4"/>
      <c r="I19" s="6">
        <f t="shared" si="1"/>
        <v>35600000</v>
      </c>
    </row>
    <row r="20" spans="1:11" x14ac:dyDescent="0.25">
      <c r="A20" t="s">
        <v>18</v>
      </c>
      <c r="B20" s="4">
        <v>2546785</v>
      </c>
      <c r="C20" s="4"/>
      <c r="D20" s="6">
        <f t="shared" si="0"/>
        <v>2546785</v>
      </c>
      <c r="E20" s="5">
        <v>3000000</v>
      </c>
      <c r="F20" s="4"/>
      <c r="G20" s="4"/>
      <c r="H20" s="4"/>
      <c r="I20" s="6">
        <f t="shared" si="1"/>
        <v>-453215</v>
      </c>
      <c r="K20" t="s">
        <v>50</v>
      </c>
    </row>
    <row r="21" spans="1:11" x14ac:dyDescent="0.25">
      <c r="A21" t="s">
        <v>41</v>
      </c>
      <c r="B21" s="4">
        <v>7913165</v>
      </c>
      <c r="C21" s="4"/>
      <c r="D21" s="6">
        <f t="shared" si="0"/>
        <v>7913165</v>
      </c>
      <c r="E21" s="5">
        <v>550000</v>
      </c>
      <c r="F21" s="4"/>
      <c r="G21" s="4">
        <v>6600000</v>
      </c>
      <c r="H21" s="4"/>
      <c r="I21" s="6">
        <f t="shared" si="1"/>
        <v>763165</v>
      </c>
      <c r="K21" t="s">
        <v>42</v>
      </c>
    </row>
    <row r="22" spans="1:11" x14ac:dyDescent="0.25">
      <c r="A22" t="s">
        <v>20</v>
      </c>
      <c r="B22" s="4">
        <v>17000000</v>
      </c>
      <c r="C22" s="4"/>
      <c r="D22" s="6">
        <f t="shared" si="0"/>
        <v>17000000</v>
      </c>
      <c r="E22" s="5">
        <v>3150000.0000000005</v>
      </c>
      <c r="F22" s="4"/>
      <c r="G22" s="4">
        <v>3500000</v>
      </c>
      <c r="H22" s="4"/>
      <c r="I22" s="6">
        <f t="shared" si="1"/>
        <v>10350000</v>
      </c>
    </row>
    <row r="23" spans="1:11" x14ac:dyDescent="0.25">
      <c r="A23" t="s">
        <v>21</v>
      </c>
      <c r="B23" s="4">
        <v>28400000</v>
      </c>
      <c r="C23" s="4"/>
      <c r="D23" s="6">
        <f t="shared" si="0"/>
        <v>28400000</v>
      </c>
      <c r="E23" s="5">
        <v>3300000.0000000005</v>
      </c>
      <c r="F23" s="4"/>
      <c r="G23" s="4"/>
      <c r="H23" s="4"/>
      <c r="I23" s="6">
        <f t="shared" si="1"/>
        <v>25100000</v>
      </c>
    </row>
    <row r="24" spans="1:11" x14ac:dyDescent="0.25">
      <c r="A24" t="s">
        <v>22</v>
      </c>
      <c r="B24" s="4">
        <v>16147980</v>
      </c>
      <c r="C24" s="4"/>
      <c r="D24" s="6">
        <f t="shared" si="0"/>
        <v>16147980</v>
      </c>
      <c r="E24" s="5">
        <v>4200000</v>
      </c>
      <c r="F24" s="4"/>
      <c r="G24" s="4"/>
      <c r="H24" s="4"/>
      <c r="I24" s="6">
        <f t="shared" si="1"/>
        <v>11947980</v>
      </c>
    </row>
    <row r="25" spans="1:11" x14ac:dyDescent="0.25">
      <c r="A25" t="s">
        <v>23</v>
      </c>
      <c r="B25" s="4">
        <v>8992282</v>
      </c>
      <c r="C25" s="4"/>
      <c r="D25" s="6">
        <f t="shared" si="0"/>
        <v>8992282</v>
      </c>
      <c r="E25" s="5">
        <v>4400000</v>
      </c>
      <c r="F25" s="4"/>
      <c r="G25" s="4"/>
      <c r="H25" s="4">
        <v>8992282</v>
      </c>
      <c r="I25" s="6">
        <f t="shared" si="1"/>
        <v>-4400000</v>
      </c>
    </row>
    <row r="26" spans="1:11" x14ac:dyDescent="0.25">
      <c r="C26" s="4"/>
      <c r="E26" s="4"/>
      <c r="F26" s="4"/>
      <c r="G26" s="4"/>
      <c r="H26" s="4"/>
    </row>
  </sheetData>
  <conditionalFormatting sqref="G2:H5 D6:D25 G6:I25">
    <cfRule type="cellIs" dxfId="339" priority="2" operator="lessThan">
      <formula>0</formula>
    </cfRule>
  </conditionalFormatting>
  <conditionalFormatting sqref="D2:D5 I2:I5">
    <cfRule type="cellIs" dxfId="338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topLeftCell="A2" workbookViewId="0">
      <selection activeCell="K19" sqref="K19"/>
    </sheetView>
  </sheetViews>
  <sheetFormatPr defaultRowHeight="15" x14ac:dyDescent="0.25"/>
  <cols>
    <col min="1" max="1" width="13.140625" bestFit="1" customWidth="1"/>
    <col min="2" max="2" width="11.85546875" style="1" bestFit="1" customWidth="1"/>
    <col min="3" max="3" width="12.140625" bestFit="1" customWidth="1"/>
    <col min="4" max="4" width="11" bestFit="1" customWidth="1"/>
    <col min="5" max="5" width="9.140625" bestFit="1" customWidth="1"/>
    <col min="6" max="7" width="10.140625" bestFit="1" customWidth="1"/>
    <col min="8" max="8" width="7.7109375" bestFit="1" customWidth="1"/>
    <col min="9" max="9" width="11.85546875" bestFit="1" customWidth="1"/>
    <col min="11" max="11" width="33.42578125" bestFit="1" customWidth="1"/>
  </cols>
  <sheetData>
    <row r="1" spans="1:9" x14ac:dyDescent="0.25">
      <c r="A1" s="2" t="s">
        <v>24</v>
      </c>
      <c r="B1" s="3" t="s">
        <v>37</v>
      </c>
      <c r="C1" s="2" t="s">
        <v>29</v>
      </c>
      <c r="D1" s="2" t="s">
        <v>39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40</v>
      </c>
    </row>
    <row r="2" spans="1:9" x14ac:dyDescent="0.25">
      <c r="A2" t="s">
        <v>0</v>
      </c>
      <c r="B2" s="4">
        <v>-603413.00000000093</v>
      </c>
      <c r="C2" s="4"/>
      <c r="D2" s="6">
        <f t="shared" ref="D2:D25" si="0">IF(B2+C2&lt;40000000, B2+C2, 40000000)</f>
        <v>-603413.00000000093</v>
      </c>
      <c r="E2" s="5">
        <v>3150000.0000000005</v>
      </c>
      <c r="F2" s="4"/>
      <c r="G2" s="4"/>
      <c r="H2" s="4"/>
      <c r="I2" s="6">
        <f>D2+F2-E2-G2-H2</f>
        <v>-3753413.0000000014</v>
      </c>
    </row>
    <row r="3" spans="1:9" x14ac:dyDescent="0.25">
      <c r="A3" t="s">
        <v>1</v>
      </c>
      <c r="B3" s="4">
        <v>35600000</v>
      </c>
      <c r="C3" s="4">
        <v>13022421</v>
      </c>
      <c r="D3" s="6">
        <f t="shared" si="0"/>
        <v>40000000</v>
      </c>
      <c r="E3" s="5">
        <v>4400000</v>
      </c>
      <c r="F3" s="4"/>
      <c r="G3" s="4"/>
      <c r="H3" s="4"/>
      <c r="I3" s="6">
        <f t="shared" ref="I3:I25" si="1">D3+F3-E3-G3-H3</f>
        <v>35600000</v>
      </c>
    </row>
    <row r="4" spans="1:9" x14ac:dyDescent="0.25">
      <c r="A4" t="s">
        <v>2</v>
      </c>
      <c r="B4" s="4">
        <v>32023433</v>
      </c>
      <c r="C4" s="4"/>
      <c r="D4" s="6">
        <f t="shared" si="0"/>
        <v>32023433</v>
      </c>
      <c r="E4" s="5">
        <v>4200000</v>
      </c>
      <c r="F4" s="4"/>
      <c r="G4" s="4">
        <v>20000000</v>
      </c>
      <c r="H4" s="4"/>
      <c r="I4" s="6">
        <f t="shared" si="1"/>
        <v>7823433</v>
      </c>
    </row>
    <row r="5" spans="1:9" x14ac:dyDescent="0.25">
      <c r="A5" t="s">
        <v>3</v>
      </c>
      <c r="B5" s="4">
        <v>36700000</v>
      </c>
      <c r="C5" s="4">
        <v>29232261</v>
      </c>
      <c r="D5" s="6">
        <f t="shared" si="0"/>
        <v>40000000</v>
      </c>
      <c r="E5" s="5">
        <v>3300000.0000000005</v>
      </c>
      <c r="F5" s="4"/>
      <c r="G5" s="4"/>
      <c r="H5" s="4"/>
      <c r="I5" s="6">
        <f t="shared" si="1"/>
        <v>36700000</v>
      </c>
    </row>
    <row r="6" spans="1:9" x14ac:dyDescent="0.25">
      <c r="A6" t="s">
        <v>5</v>
      </c>
      <c r="B6" s="4">
        <v>18400000</v>
      </c>
      <c r="C6" s="4">
        <v>8120146</v>
      </c>
      <c r="D6" s="6">
        <f>IF(B6+C6&lt;40000000, B6+C6, 40000000)</f>
        <v>26520146</v>
      </c>
      <c r="E6" s="5">
        <v>3150000.0000000005</v>
      </c>
      <c r="F6" s="4"/>
      <c r="G6" s="4"/>
      <c r="H6" s="4"/>
      <c r="I6" s="6">
        <f>D6+F6-E6-G6-H6</f>
        <v>23370146</v>
      </c>
    </row>
    <row r="7" spans="1:9" x14ac:dyDescent="0.25">
      <c r="A7" t="s">
        <v>6</v>
      </c>
      <c r="B7" s="4">
        <v>25897258</v>
      </c>
      <c r="C7" s="4"/>
      <c r="D7" s="6">
        <f>IF(B7+C7&lt;40000000, B7+C7, 40000000)</f>
        <v>25897258</v>
      </c>
      <c r="E7" s="5">
        <v>3000000</v>
      </c>
      <c r="F7" s="4">
        <v>8549761</v>
      </c>
      <c r="G7" s="4">
        <v>4000000</v>
      </c>
      <c r="H7" s="4"/>
      <c r="I7" s="6">
        <f>D7+F7-E7-G7-H7</f>
        <v>27447019</v>
      </c>
    </row>
    <row r="8" spans="1:9" x14ac:dyDescent="0.25">
      <c r="A8" t="s">
        <v>4</v>
      </c>
      <c r="B8" s="4">
        <v>22239815</v>
      </c>
      <c r="C8" s="4">
        <v>4355737</v>
      </c>
      <c r="D8" s="6">
        <f t="shared" si="0"/>
        <v>26595552</v>
      </c>
      <c r="E8" s="5">
        <v>3000000</v>
      </c>
      <c r="F8" s="4"/>
      <c r="G8" s="4"/>
      <c r="H8" s="4"/>
      <c r="I8" s="6">
        <f t="shared" si="1"/>
        <v>23595552</v>
      </c>
    </row>
    <row r="9" spans="1:9" x14ac:dyDescent="0.25">
      <c r="A9" t="s">
        <v>7</v>
      </c>
      <c r="B9" s="4">
        <v>29375000</v>
      </c>
      <c r="C9" s="4">
        <v>3127636</v>
      </c>
      <c r="D9" s="6">
        <f t="shared" si="0"/>
        <v>32502636</v>
      </c>
      <c r="E9" s="5">
        <v>3000000</v>
      </c>
      <c r="F9" s="4"/>
      <c r="G9" s="4"/>
      <c r="H9" s="4"/>
      <c r="I9" s="6">
        <f t="shared" si="1"/>
        <v>29502636</v>
      </c>
    </row>
    <row r="10" spans="1:9" x14ac:dyDescent="0.25">
      <c r="A10" t="s">
        <v>8</v>
      </c>
      <c r="B10" s="4">
        <v>33700000</v>
      </c>
      <c r="C10" s="4">
        <v>10815869</v>
      </c>
      <c r="D10" s="6">
        <f t="shared" si="0"/>
        <v>40000000</v>
      </c>
      <c r="E10" s="5">
        <v>3150000.0000000005</v>
      </c>
      <c r="F10" s="4"/>
      <c r="G10" s="4"/>
      <c r="H10" s="4"/>
      <c r="I10" s="6">
        <f t="shared" si="1"/>
        <v>36850000</v>
      </c>
    </row>
    <row r="11" spans="1:9" x14ac:dyDescent="0.25">
      <c r="A11" t="s">
        <v>9</v>
      </c>
      <c r="B11" s="4">
        <v>5110006</v>
      </c>
      <c r="C11" s="4"/>
      <c r="D11" s="6">
        <f t="shared" si="0"/>
        <v>5110006</v>
      </c>
      <c r="E11" s="5">
        <v>3000000</v>
      </c>
      <c r="F11" s="4"/>
      <c r="G11" s="4"/>
      <c r="H11" s="4"/>
      <c r="I11" s="6">
        <f t="shared" si="1"/>
        <v>2110006</v>
      </c>
    </row>
    <row r="12" spans="1:9" x14ac:dyDescent="0.25">
      <c r="A12" t="s">
        <v>10</v>
      </c>
      <c r="B12" s="4">
        <v>7718709</v>
      </c>
      <c r="C12" s="4"/>
      <c r="D12" s="6">
        <f t="shared" si="0"/>
        <v>7718709</v>
      </c>
      <c r="E12" s="5">
        <v>4800000</v>
      </c>
      <c r="F12" s="4"/>
      <c r="G12" s="4"/>
      <c r="H12" s="4"/>
      <c r="I12" s="6">
        <f t="shared" si="1"/>
        <v>2918709</v>
      </c>
    </row>
    <row r="13" spans="1:9" x14ac:dyDescent="0.25">
      <c r="A13" t="s">
        <v>12</v>
      </c>
      <c r="B13" s="4">
        <v>4159576.9999999995</v>
      </c>
      <c r="C13" s="4"/>
      <c r="D13" s="6">
        <f>IF(B13+C13&lt;40000000, B13+C13, 40000000)</f>
        <v>4159576.9999999995</v>
      </c>
      <c r="E13" s="5">
        <v>3150000.0000000005</v>
      </c>
      <c r="F13" s="4">
        <v>30000000</v>
      </c>
      <c r="G13" s="4"/>
      <c r="H13" s="4"/>
      <c r="I13" s="6">
        <f>D13+F13-E13-G13-H13</f>
        <v>31009577</v>
      </c>
    </row>
    <row r="14" spans="1:9" x14ac:dyDescent="0.25">
      <c r="A14" t="s">
        <v>13</v>
      </c>
      <c r="B14" s="4">
        <v>7512118</v>
      </c>
      <c r="C14" s="4"/>
      <c r="D14" s="6">
        <f>IF(B14+C14&lt;40000000, B14+C14, 40000000)</f>
        <v>7512118</v>
      </c>
      <c r="E14" s="5">
        <v>3150000.0000000005</v>
      </c>
      <c r="F14" s="4">
        <v>25500000</v>
      </c>
      <c r="G14" s="4"/>
      <c r="H14" s="4"/>
      <c r="I14" s="6">
        <f>D14+F14-E14-G14-H14</f>
        <v>29862118</v>
      </c>
    </row>
    <row r="15" spans="1:9" x14ac:dyDescent="0.25">
      <c r="A15" t="s">
        <v>11</v>
      </c>
      <c r="B15" s="4">
        <v>14982945</v>
      </c>
      <c r="C15" s="4"/>
      <c r="D15" s="6">
        <f t="shared" si="0"/>
        <v>14982945</v>
      </c>
      <c r="E15" s="5">
        <v>4200000</v>
      </c>
      <c r="F15" s="4"/>
      <c r="G15" s="4"/>
      <c r="H15" s="4"/>
      <c r="I15" s="6">
        <f t="shared" si="1"/>
        <v>10782945</v>
      </c>
    </row>
    <row r="16" spans="1:9" x14ac:dyDescent="0.25">
      <c r="A16" t="s">
        <v>14</v>
      </c>
      <c r="B16" s="4">
        <v>18304664</v>
      </c>
      <c r="C16" s="4">
        <v>6514055</v>
      </c>
      <c r="D16" s="6">
        <f t="shared" si="0"/>
        <v>24818719</v>
      </c>
      <c r="E16" s="5">
        <v>3150000.0000000005</v>
      </c>
      <c r="F16" s="4"/>
      <c r="G16" s="4"/>
      <c r="H16" s="4"/>
      <c r="I16" s="6">
        <f t="shared" si="1"/>
        <v>21668719</v>
      </c>
    </row>
    <row r="17" spans="1:11" x14ac:dyDescent="0.25">
      <c r="A17" t="s">
        <v>15</v>
      </c>
      <c r="B17" s="4">
        <v>-4.6566128730773926E-10</v>
      </c>
      <c r="C17" s="4">
        <v>634093</v>
      </c>
      <c r="D17" s="6">
        <f t="shared" si="0"/>
        <v>634092.99999999953</v>
      </c>
      <c r="E17" s="5">
        <v>3150000.0000000005</v>
      </c>
      <c r="F17" s="4"/>
      <c r="G17" s="4"/>
      <c r="H17" s="4"/>
      <c r="I17" s="6">
        <f t="shared" si="1"/>
        <v>-2515907.0000000009</v>
      </c>
    </row>
    <row r="18" spans="1:11" x14ac:dyDescent="0.25">
      <c r="A18" t="s">
        <v>16</v>
      </c>
      <c r="B18" s="4">
        <v>35369373</v>
      </c>
      <c r="C18" s="4"/>
      <c r="D18" s="6">
        <f t="shared" si="0"/>
        <v>35369373</v>
      </c>
      <c r="E18" s="5">
        <v>3300000.0000000005</v>
      </c>
      <c r="F18" s="4"/>
      <c r="G18" s="4">
        <v>5000000</v>
      </c>
      <c r="H18" s="4"/>
      <c r="I18" s="6">
        <f t="shared" si="1"/>
        <v>27069373</v>
      </c>
    </row>
    <row r="19" spans="1:11" x14ac:dyDescent="0.25">
      <c r="A19" t="s">
        <v>17</v>
      </c>
      <c r="B19" s="4">
        <v>35600000</v>
      </c>
      <c r="C19" s="4"/>
      <c r="D19" s="6">
        <f t="shared" si="0"/>
        <v>35600000</v>
      </c>
      <c r="E19" s="5">
        <v>4400000</v>
      </c>
      <c r="F19" s="4"/>
      <c r="G19" s="4"/>
      <c r="H19" s="4"/>
      <c r="I19" s="6">
        <f t="shared" si="1"/>
        <v>31200000</v>
      </c>
    </row>
    <row r="20" spans="1:11" x14ac:dyDescent="0.25">
      <c r="A20" t="s">
        <v>18</v>
      </c>
      <c r="B20" s="4">
        <v>-453215</v>
      </c>
      <c r="C20" s="4"/>
      <c r="D20" s="6">
        <f t="shared" si="0"/>
        <v>-453215</v>
      </c>
      <c r="E20" s="5">
        <v>3000000</v>
      </c>
      <c r="F20" s="4">
        <v>9000000</v>
      </c>
      <c r="G20" s="4"/>
      <c r="H20" s="4"/>
      <c r="I20" s="6">
        <f t="shared" si="1"/>
        <v>5546785</v>
      </c>
    </row>
    <row r="21" spans="1:11" x14ac:dyDescent="0.25">
      <c r="A21" t="s">
        <v>49</v>
      </c>
      <c r="B21" s="4">
        <v>763165</v>
      </c>
      <c r="C21" s="4"/>
      <c r="D21" s="6">
        <f t="shared" si="0"/>
        <v>763165</v>
      </c>
      <c r="E21" s="5">
        <v>550000</v>
      </c>
      <c r="F21" s="4"/>
      <c r="G21" s="4">
        <v>6600000</v>
      </c>
      <c r="H21" s="4"/>
      <c r="I21" s="6">
        <f t="shared" si="1"/>
        <v>-6386835</v>
      </c>
      <c r="K21" t="s">
        <v>42</v>
      </c>
    </row>
    <row r="22" spans="1:11" x14ac:dyDescent="0.25">
      <c r="A22" t="s">
        <v>20</v>
      </c>
      <c r="B22" s="4">
        <v>10350000</v>
      </c>
      <c r="C22" s="4">
        <v>9266889</v>
      </c>
      <c r="D22" s="6">
        <f t="shared" si="0"/>
        <v>19616889</v>
      </c>
      <c r="E22" s="5">
        <v>3150000.0000000005</v>
      </c>
      <c r="F22" s="4"/>
      <c r="G22" s="4"/>
      <c r="H22" s="4"/>
      <c r="I22" s="6">
        <f t="shared" si="1"/>
        <v>16466889</v>
      </c>
    </row>
    <row r="23" spans="1:11" x14ac:dyDescent="0.25">
      <c r="A23" t="s">
        <v>21</v>
      </c>
      <c r="B23" s="4">
        <v>25100000</v>
      </c>
      <c r="C23" s="4">
        <v>5200882</v>
      </c>
      <c r="D23" s="6">
        <f t="shared" si="0"/>
        <v>30300882</v>
      </c>
      <c r="E23" s="5">
        <v>3300000.0000000005</v>
      </c>
      <c r="F23" s="4"/>
      <c r="G23" s="4"/>
      <c r="H23" s="4"/>
      <c r="I23" s="6">
        <f t="shared" si="1"/>
        <v>27000882</v>
      </c>
    </row>
    <row r="24" spans="1:11" x14ac:dyDescent="0.25">
      <c r="A24" t="s">
        <v>22</v>
      </c>
      <c r="B24" s="4">
        <v>11947980</v>
      </c>
      <c r="C24" s="4"/>
      <c r="D24" s="6">
        <f t="shared" si="0"/>
        <v>11947980</v>
      </c>
      <c r="E24" s="5">
        <v>4200000</v>
      </c>
      <c r="F24" s="4"/>
      <c r="G24" s="4"/>
      <c r="H24" s="4"/>
      <c r="I24" s="6">
        <f t="shared" si="1"/>
        <v>7747980</v>
      </c>
    </row>
    <row r="25" spans="1:11" x14ac:dyDescent="0.25">
      <c r="A25" t="s">
        <v>23</v>
      </c>
      <c r="B25" s="4">
        <v>-4400000</v>
      </c>
      <c r="C25" s="4"/>
      <c r="D25" s="6">
        <f t="shared" si="0"/>
        <v>-4400000</v>
      </c>
      <c r="E25" s="5">
        <v>4400000</v>
      </c>
      <c r="F25" s="4">
        <v>8992282</v>
      </c>
      <c r="G25" s="4"/>
      <c r="H25" s="4"/>
      <c r="I25" s="6">
        <f t="shared" si="1"/>
        <v>192282</v>
      </c>
    </row>
    <row r="26" spans="1:11" x14ac:dyDescent="0.25">
      <c r="C26" s="4"/>
      <c r="E26" s="4"/>
      <c r="F26" s="4"/>
      <c r="G26" s="4"/>
      <c r="H26" s="4"/>
    </row>
  </sheetData>
  <conditionalFormatting sqref="G2:H5 D6:D25 G6:I25">
    <cfRule type="cellIs" dxfId="337" priority="3" operator="lessThan">
      <formula>0</formula>
    </cfRule>
  </conditionalFormatting>
  <conditionalFormatting sqref="D2:D5 I2:I5">
    <cfRule type="cellIs" dxfId="336" priority="2" operator="lessThan">
      <formula>0</formula>
    </cfRule>
  </conditionalFormatting>
  <conditionalFormatting sqref="F25">
    <cfRule type="cellIs" dxfId="335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6"/>
  <sheetViews>
    <sheetView workbookViewId="0">
      <selection activeCell="B2" sqref="B2:I25"/>
    </sheetView>
  </sheetViews>
  <sheetFormatPr defaultRowHeight="15" x14ac:dyDescent="0.25"/>
  <cols>
    <col min="1" max="1" width="13.140625" bestFit="1" customWidth="1"/>
    <col min="2" max="2" width="11.85546875" style="1" bestFit="1" customWidth="1"/>
    <col min="3" max="3" width="12.140625" bestFit="1" customWidth="1"/>
    <col min="4" max="4" width="11" bestFit="1" customWidth="1"/>
    <col min="5" max="5" width="9.140625" bestFit="1" customWidth="1"/>
    <col min="6" max="6" width="4.5703125" bestFit="1" customWidth="1"/>
    <col min="7" max="7" width="9.140625" bestFit="1" customWidth="1"/>
    <col min="8" max="8" width="7.7109375" bestFit="1" customWidth="1"/>
    <col min="9" max="9" width="11.85546875" bestFit="1" customWidth="1"/>
    <col min="10" max="10" width="10.140625" bestFit="1" customWidth="1"/>
    <col min="11" max="11" width="33.42578125" bestFit="1" customWidth="1"/>
  </cols>
  <sheetData>
    <row r="1" spans="1:9" x14ac:dyDescent="0.25">
      <c r="A1" s="2" t="s">
        <v>24</v>
      </c>
      <c r="B1" s="3" t="s">
        <v>40</v>
      </c>
      <c r="C1" s="2" t="s">
        <v>29</v>
      </c>
      <c r="D1" s="2" t="s">
        <v>43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44</v>
      </c>
    </row>
    <row r="2" spans="1:9" x14ac:dyDescent="0.25">
      <c r="A2" t="s">
        <v>0</v>
      </c>
      <c r="B2" s="4">
        <v>-3753413.0000000014</v>
      </c>
      <c r="C2" s="4"/>
      <c r="D2" s="6">
        <f t="shared" ref="D2:D25" si="0">IF(B2+C2&lt;40000000, B2+C2, 40000000)</f>
        <v>-3753413.0000000014</v>
      </c>
      <c r="E2" s="5">
        <v>5775000</v>
      </c>
      <c r="F2" s="4"/>
      <c r="G2" s="4"/>
      <c r="H2" s="4"/>
      <c r="I2" s="6">
        <f>D2+F2-E2-G2-H2</f>
        <v>-9528413.0000000019</v>
      </c>
    </row>
    <row r="3" spans="1:9" x14ac:dyDescent="0.25">
      <c r="A3" t="s">
        <v>1</v>
      </c>
      <c r="B3" s="4">
        <v>35600000</v>
      </c>
      <c r="C3" s="4">
        <v>27164760</v>
      </c>
      <c r="D3" s="6">
        <f t="shared" si="0"/>
        <v>40000000</v>
      </c>
      <c r="E3" s="5">
        <v>7150000</v>
      </c>
      <c r="F3" s="4"/>
      <c r="G3" s="4"/>
      <c r="H3" s="4"/>
      <c r="I3" s="6">
        <f t="shared" ref="I3:I25" si="1">D3+F3-E3-G3-H3</f>
        <v>32850000</v>
      </c>
    </row>
    <row r="4" spans="1:9" x14ac:dyDescent="0.25">
      <c r="A4" t="s">
        <v>2</v>
      </c>
      <c r="B4" s="4">
        <v>7823433</v>
      </c>
      <c r="C4" s="4"/>
      <c r="D4" s="6">
        <f t="shared" si="0"/>
        <v>7823433</v>
      </c>
      <c r="E4" s="5">
        <v>6825000</v>
      </c>
      <c r="F4" s="4"/>
      <c r="G4" s="4"/>
      <c r="H4" s="4"/>
      <c r="I4" s="6">
        <f t="shared" si="1"/>
        <v>998433</v>
      </c>
    </row>
    <row r="5" spans="1:9" x14ac:dyDescent="0.25">
      <c r="A5" t="s">
        <v>3</v>
      </c>
      <c r="B5" s="4">
        <v>36700000</v>
      </c>
      <c r="C5" s="4">
        <v>14627496</v>
      </c>
      <c r="D5" s="6">
        <f t="shared" si="0"/>
        <v>40000000</v>
      </c>
      <c r="E5" s="5">
        <v>6050000.0000000009</v>
      </c>
      <c r="F5" s="4"/>
      <c r="G5" s="4"/>
      <c r="H5" s="4"/>
      <c r="I5" s="6">
        <f t="shared" si="1"/>
        <v>33950000</v>
      </c>
    </row>
    <row r="6" spans="1:9" x14ac:dyDescent="0.25">
      <c r="A6" t="s">
        <v>5</v>
      </c>
      <c r="B6" s="4">
        <v>23370146</v>
      </c>
      <c r="C6" s="4"/>
      <c r="D6" s="6">
        <f>IF(B6+C6&lt;40000000, B6+C6, 40000000)</f>
        <v>23370146</v>
      </c>
      <c r="E6" s="5">
        <v>5775000</v>
      </c>
      <c r="F6" s="4"/>
      <c r="G6" s="4"/>
      <c r="H6" s="4"/>
      <c r="I6" s="6">
        <f>D6+F6-E6-G6-H6</f>
        <v>17595146</v>
      </c>
    </row>
    <row r="7" spans="1:9" x14ac:dyDescent="0.25">
      <c r="A7" t="s">
        <v>6</v>
      </c>
      <c r="B7" s="4">
        <v>27447019</v>
      </c>
      <c r="C7" s="4"/>
      <c r="D7" s="6">
        <f>IF(B7+C7&lt;40000000, B7+C7, 40000000)</f>
        <v>27447019</v>
      </c>
      <c r="E7" s="5">
        <v>3000000</v>
      </c>
      <c r="F7" s="4"/>
      <c r="G7" s="4"/>
      <c r="H7" s="4"/>
      <c r="I7" s="6">
        <f>D7+F7-E7-G7-H7</f>
        <v>24447019</v>
      </c>
    </row>
    <row r="8" spans="1:9" x14ac:dyDescent="0.25">
      <c r="A8" t="s">
        <v>4</v>
      </c>
      <c r="B8" s="4">
        <v>23595552</v>
      </c>
      <c r="C8" s="4"/>
      <c r="D8" s="6">
        <f t="shared" si="0"/>
        <v>23595552</v>
      </c>
      <c r="E8" s="5">
        <v>5500000</v>
      </c>
      <c r="F8" s="4"/>
      <c r="G8" s="4"/>
      <c r="H8" s="4"/>
      <c r="I8" s="6">
        <f t="shared" si="1"/>
        <v>18095552</v>
      </c>
    </row>
    <row r="9" spans="1:9" x14ac:dyDescent="0.25">
      <c r="A9" t="s">
        <v>7</v>
      </c>
      <c r="B9" s="4">
        <v>29502636</v>
      </c>
      <c r="C9" s="4">
        <v>14674452</v>
      </c>
      <c r="D9" s="6">
        <f t="shared" si="0"/>
        <v>40000000</v>
      </c>
      <c r="E9" s="5">
        <v>6000000</v>
      </c>
      <c r="F9" s="4"/>
      <c r="G9" s="4"/>
      <c r="H9" s="4"/>
      <c r="I9" s="6">
        <f t="shared" si="1"/>
        <v>34000000</v>
      </c>
    </row>
    <row r="10" spans="1:9" x14ac:dyDescent="0.25">
      <c r="A10" t="s">
        <v>8</v>
      </c>
      <c r="B10" s="4">
        <v>36850000</v>
      </c>
      <c r="C10" s="4"/>
      <c r="D10" s="6">
        <f t="shared" si="0"/>
        <v>36850000</v>
      </c>
      <c r="E10" s="5">
        <v>5775000</v>
      </c>
      <c r="F10" s="4"/>
      <c r="G10" s="4"/>
      <c r="H10" s="4"/>
      <c r="I10" s="6">
        <f t="shared" si="1"/>
        <v>31075000</v>
      </c>
    </row>
    <row r="11" spans="1:9" x14ac:dyDescent="0.25">
      <c r="A11" t="s">
        <v>9</v>
      </c>
      <c r="B11" s="4">
        <v>2110006</v>
      </c>
      <c r="C11" s="4"/>
      <c r="D11" s="6">
        <f t="shared" si="0"/>
        <v>2110006</v>
      </c>
      <c r="E11" s="5">
        <v>5500000</v>
      </c>
      <c r="F11" s="4"/>
      <c r="G11" s="4"/>
      <c r="H11" s="4"/>
      <c r="I11" s="6">
        <f t="shared" si="1"/>
        <v>-3389994</v>
      </c>
    </row>
    <row r="12" spans="1:9" x14ac:dyDescent="0.25">
      <c r="A12" t="s">
        <v>10</v>
      </c>
      <c r="B12" s="4">
        <v>2918709</v>
      </c>
      <c r="C12" s="4"/>
      <c r="D12" s="6">
        <f t="shared" si="0"/>
        <v>2918709</v>
      </c>
      <c r="E12" s="5">
        <v>7800000</v>
      </c>
      <c r="F12" s="4"/>
      <c r="G12" s="4"/>
      <c r="H12" s="4"/>
      <c r="I12" s="6">
        <f t="shared" si="1"/>
        <v>-4881291</v>
      </c>
    </row>
    <row r="13" spans="1:9" x14ac:dyDescent="0.25">
      <c r="A13" t="s">
        <v>12</v>
      </c>
      <c r="B13" s="4">
        <v>31009577</v>
      </c>
      <c r="C13" s="4"/>
      <c r="D13" s="6">
        <f>IF(B13+C13&lt;40000000, B13+C13, 40000000)</f>
        <v>31009577</v>
      </c>
      <c r="E13" s="5">
        <v>5775000</v>
      </c>
      <c r="F13" s="4"/>
      <c r="G13" s="4"/>
      <c r="H13" s="4"/>
      <c r="I13" s="6">
        <f>D13+F13-E13-G13-H13</f>
        <v>25234577</v>
      </c>
    </row>
    <row r="14" spans="1:9" x14ac:dyDescent="0.25">
      <c r="A14" t="s">
        <v>13</v>
      </c>
      <c r="B14" s="4">
        <v>29862118</v>
      </c>
      <c r="C14" s="4">
        <v>7580047</v>
      </c>
      <c r="D14" s="6">
        <f>IF(B14+C14&lt;40000000, B14+C14, 40000000)</f>
        <v>37442165</v>
      </c>
      <c r="E14" s="5">
        <v>5775000</v>
      </c>
      <c r="F14" s="4"/>
      <c r="G14" s="4"/>
      <c r="H14" s="4"/>
      <c r="I14" s="6">
        <f>D14+F14-E14-G14-H14</f>
        <v>31667165</v>
      </c>
    </row>
    <row r="15" spans="1:9" x14ac:dyDescent="0.25">
      <c r="A15" t="s">
        <v>11</v>
      </c>
      <c r="B15" s="4">
        <v>10782945</v>
      </c>
      <c r="C15" s="4">
        <v>10114751</v>
      </c>
      <c r="D15" s="6">
        <f t="shared" si="0"/>
        <v>20897696</v>
      </c>
      <c r="E15" s="5">
        <v>6825000</v>
      </c>
      <c r="F15" s="4"/>
      <c r="G15" s="4"/>
      <c r="H15" s="4"/>
      <c r="I15" s="6">
        <f t="shared" si="1"/>
        <v>14072696</v>
      </c>
    </row>
    <row r="16" spans="1:9" x14ac:dyDescent="0.25">
      <c r="A16" t="s">
        <v>14</v>
      </c>
      <c r="B16" s="4">
        <v>21668719</v>
      </c>
      <c r="C16" s="4">
        <v>11209180</v>
      </c>
      <c r="D16" s="6">
        <f t="shared" si="0"/>
        <v>32877899</v>
      </c>
      <c r="E16" s="5">
        <v>5775000</v>
      </c>
      <c r="F16" s="4"/>
      <c r="G16" s="4"/>
      <c r="H16" s="4"/>
      <c r="I16" s="6">
        <f t="shared" si="1"/>
        <v>27102899</v>
      </c>
    </row>
    <row r="17" spans="1:11" x14ac:dyDescent="0.25">
      <c r="A17" t="s">
        <v>15</v>
      </c>
      <c r="B17" s="4">
        <v>-2515907.0000000009</v>
      </c>
      <c r="C17" s="4"/>
      <c r="D17" s="6">
        <f t="shared" si="0"/>
        <v>-2515907.0000000009</v>
      </c>
      <c r="E17" s="5">
        <v>3150000.0000000005</v>
      </c>
      <c r="F17" s="4"/>
      <c r="G17" s="4"/>
      <c r="H17" s="4"/>
      <c r="I17" s="6">
        <f t="shared" si="1"/>
        <v>-5665907.0000000019</v>
      </c>
    </row>
    <row r="18" spans="1:11" x14ac:dyDescent="0.25">
      <c r="A18" t="s">
        <v>16</v>
      </c>
      <c r="B18" s="4">
        <v>27069373</v>
      </c>
      <c r="C18" s="4"/>
      <c r="D18" s="6">
        <f t="shared" si="0"/>
        <v>27069373</v>
      </c>
      <c r="E18" s="5">
        <v>6050000.0000000009</v>
      </c>
      <c r="F18" s="4"/>
      <c r="G18" s="4"/>
      <c r="H18" s="4"/>
      <c r="I18" s="6">
        <f>D18+F18-E18-G18-H18-15000000</f>
        <v>6019373</v>
      </c>
      <c r="J18" s="4">
        <f>15000000+6019373</f>
        <v>21019373</v>
      </c>
    </row>
    <row r="19" spans="1:11" x14ac:dyDescent="0.25">
      <c r="A19" t="s">
        <v>17</v>
      </c>
      <c r="B19" s="4">
        <v>31200000</v>
      </c>
      <c r="C19" s="4"/>
      <c r="D19" s="6">
        <f t="shared" si="0"/>
        <v>31200000</v>
      </c>
      <c r="E19" s="5">
        <v>7150000</v>
      </c>
      <c r="F19" s="4"/>
      <c r="G19" s="4"/>
      <c r="H19" s="4"/>
      <c r="I19" s="6">
        <f t="shared" si="1"/>
        <v>24050000</v>
      </c>
    </row>
    <row r="20" spans="1:11" x14ac:dyDescent="0.25">
      <c r="A20" t="s">
        <v>18</v>
      </c>
      <c r="B20" s="4">
        <v>5546785</v>
      </c>
      <c r="C20" s="4"/>
      <c r="D20" s="6">
        <f t="shared" si="0"/>
        <v>5546785</v>
      </c>
      <c r="E20" s="5">
        <v>5500000</v>
      </c>
      <c r="F20" s="4"/>
      <c r="G20" s="4"/>
      <c r="H20" s="4"/>
      <c r="I20" s="6">
        <f t="shared" si="1"/>
        <v>46785</v>
      </c>
    </row>
    <row r="21" spans="1:11" x14ac:dyDescent="0.25">
      <c r="A21" t="s">
        <v>49</v>
      </c>
      <c r="B21" s="4">
        <v>-6386835</v>
      </c>
      <c r="C21" s="4"/>
      <c r="D21" s="6">
        <f t="shared" si="0"/>
        <v>-6386835</v>
      </c>
      <c r="E21" s="5">
        <v>550000</v>
      </c>
      <c r="F21" s="4"/>
      <c r="G21" s="4">
        <v>6600000</v>
      </c>
      <c r="H21" s="4"/>
      <c r="I21" s="6">
        <f t="shared" si="1"/>
        <v>-13536835</v>
      </c>
      <c r="K21" t="s">
        <v>42</v>
      </c>
    </row>
    <row r="22" spans="1:11" x14ac:dyDescent="0.25">
      <c r="A22" t="s">
        <v>20</v>
      </c>
      <c r="B22" s="4">
        <v>16466889</v>
      </c>
      <c r="C22" s="4">
        <v>7447642</v>
      </c>
      <c r="D22" s="6">
        <f t="shared" si="0"/>
        <v>23914531</v>
      </c>
      <c r="E22" s="5">
        <v>5775000</v>
      </c>
      <c r="F22" s="4"/>
      <c r="G22" s="4"/>
      <c r="H22" s="4"/>
      <c r="I22" s="6">
        <f t="shared" si="1"/>
        <v>18139531</v>
      </c>
    </row>
    <row r="23" spans="1:11" x14ac:dyDescent="0.25">
      <c r="A23" t="s">
        <v>21</v>
      </c>
      <c r="B23" s="4">
        <v>27000882</v>
      </c>
      <c r="C23" s="4">
        <v>138218</v>
      </c>
      <c r="D23" s="6">
        <f t="shared" si="0"/>
        <v>27139100</v>
      </c>
      <c r="E23" s="5">
        <v>6050000.0000000009</v>
      </c>
      <c r="F23" s="4"/>
      <c r="G23" s="4"/>
      <c r="H23" s="4"/>
      <c r="I23" s="6">
        <f t="shared" si="1"/>
        <v>21089100</v>
      </c>
    </row>
    <row r="24" spans="1:11" x14ac:dyDescent="0.25">
      <c r="A24" t="s">
        <v>22</v>
      </c>
      <c r="B24" s="4">
        <v>7747980</v>
      </c>
      <c r="C24" s="4"/>
      <c r="D24" s="6">
        <f t="shared" si="0"/>
        <v>7747980</v>
      </c>
      <c r="E24" s="5">
        <v>6825000</v>
      </c>
      <c r="F24" s="4"/>
      <c r="G24" s="4"/>
      <c r="H24" s="4"/>
      <c r="I24" s="6">
        <f t="shared" si="1"/>
        <v>922980</v>
      </c>
    </row>
    <row r="25" spans="1:11" x14ac:dyDescent="0.25">
      <c r="A25" t="s">
        <v>23</v>
      </c>
      <c r="B25" s="4">
        <v>192282</v>
      </c>
      <c r="C25" s="4"/>
      <c r="D25" s="6">
        <f t="shared" si="0"/>
        <v>192282</v>
      </c>
      <c r="E25" s="5">
        <v>7150000</v>
      </c>
      <c r="F25" s="4"/>
      <c r="G25" s="4"/>
      <c r="H25" s="4"/>
      <c r="I25" s="6">
        <f t="shared" si="1"/>
        <v>-6957718</v>
      </c>
    </row>
    <row r="26" spans="1:11" x14ac:dyDescent="0.25">
      <c r="C26" s="4"/>
      <c r="E26" s="4"/>
      <c r="F26" s="4"/>
      <c r="G26" s="4"/>
      <c r="H26" s="4"/>
    </row>
  </sheetData>
  <conditionalFormatting sqref="G2:H5 D6:D20 G6:I20 G22:I25 D22:D25">
    <cfRule type="cellIs" dxfId="334" priority="3" operator="lessThan">
      <formula>0</formula>
    </cfRule>
  </conditionalFormatting>
  <conditionalFormatting sqref="D2:D5 I2:I5">
    <cfRule type="cellIs" dxfId="333" priority="2" operator="lessThan">
      <formula>0</formula>
    </cfRule>
  </conditionalFormatting>
  <conditionalFormatting sqref="D21 G21:I21">
    <cfRule type="cellIs" dxfId="332" priority="1" operator="less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3"/>
  <sheetViews>
    <sheetView workbookViewId="0">
      <selection activeCell="B3" sqref="B3"/>
    </sheetView>
  </sheetViews>
  <sheetFormatPr defaultRowHeight="15" x14ac:dyDescent="0.25"/>
  <cols>
    <col min="1" max="1" width="13.140625" bestFit="1" customWidth="1"/>
    <col min="2" max="2" width="11.85546875" style="1" bestFit="1" customWidth="1"/>
    <col min="3" max="3" width="12.140625" bestFit="1" customWidth="1"/>
    <col min="4" max="4" width="11" bestFit="1" customWidth="1"/>
    <col min="5" max="5" width="10.140625" bestFit="1" customWidth="1"/>
    <col min="6" max="6" width="4.5703125" bestFit="1" customWidth="1"/>
    <col min="7" max="7" width="6.5703125" bestFit="1" customWidth="1"/>
    <col min="8" max="8" width="7.7109375" bestFit="1" customWidth="1"/>
    <col min="9" max="9" width="11.85546875" bestFit="1" customWidth="1"/>
    <col min="11" max="11" width="33.42578125" bestFit="1" customWidth="1"/>
  </cols>
  <sheetData>
    <row r="1" spans="1:9" x14ac:dyDescent="0.25">
      <c r="A1" s="2" t="s">
        <v>24</v>
      </c>
      <c r="B1" s="3" t="s">
        <v>44</v>
      </c>
      <c r="C1" s="2" t="s">
        <v>29</v>
      </c>
      <c r="D1" s="2" t="s">
        <v>45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46</v>
      </c>
    </row>
    <row r="2" spans="1:9" x14ac:dyDescent="0.25">
      <c r="A2" t="s">
        <v>0</v>
      </c>
      <c r="B2" s="6">
        <f>I30</f>
        <v>-9528413.0000000019</v>
      </c>
      <c r="C2" s="4">
        <v>0</v>
      </c>
      <c r="D2" s="6">
        <f t="shared" ref="D2:D25" si="0">IF(B2+C2&lt;40000000, B2+C2, 40000000)</f>
        <v>-9528413.0000000019</v>
      </c>
      <c r="E2" s="5">
        <v>5775000</v>
      </c>
      <c r="F2" s="4"/>
      <c r="G2" s="4"/>
      <c r="H2" s="4"/>
      <c r="I2" s="6">
        <f>D2+F2-E2-G2-H2</f>
        <v>-15303413.000000002</v>
      </c>
    </row>
    <row r="3" spans="1:9" x14ac:dyDescent="0.25">
      <c r="A3" t="s">
        <v>52</v>
      </c>
      <c r="B3" s="6">
        <f t="shared" ref="B3:B25" si="1">I31</f>
        <v>32850000</v>
      </c>
      <c r="C3" s="4">
        <v>4242117</v>
      </c>
      <c r="D3" s="6">
        <f t="shared" si="0"/>
        <v>37092117</v>
      </c>
      <c r="E3" s="5">
        <v>7150000</v>
      </c>
      <c r="F3" s="4"/>
      <c r="G3" s="4"/>
      <c r="H3" s="4"/>
      <c r="I3" s="6">
        <f t="shared" ref="I3:I25" si="2">D3+F3-E3-G3-H3</f>
        <v>29942117</v>
      </c>
    </row>
    <row r="4" spans="1:9" x14ac:dyDescent="0.25">
      <c r="A4" t="s">
        <v>2</v>
      </c>
      <c r="B4" s="6">
        <f t="shared" si="1"/>
        <v>998433</v>
      </c>
      <c r="C4" s="4">
        <v>0</v>
      </c>
      <c r="D4" s="6">
        <f t="shared" si="0"/>
        <v>998433</v>
      </c>
      <c r="E4" s="5">
        <v>6825000</v>
      </c>
      <c r="F4" s="4"/>
      <c r="G4" s="4"/>
      <c r="H4" s="4"/>
      <c r="I4" s="6">
        <f t="shared" si="2"/>
        <v>-5826567</v>
      </c>
    </row>
    <row r="5" spans="1:9" x14ac:dyDescent="0.25">
      <c r="A5" t="s">
        <v>3</v>
      </c>
      <c r="B5" s="6">
        <f t="shared" si="1"/>
        <v>33950000</v>
      </c>
      <c r="C5" s="4">
        <v>0</v>
      </c>
      <c r="D5" s="6">
        <f t="shared" si="0"/>
        <v>33950000</v>
      </c>
      <c r="E5" s="5">
        <v>6050000</v>
      </c>
      <c r="F5" s="4"/>
      <c r="G5" s="4"/>
      <c r="H5" s="4"/>
      <c r="I5" s="6">
        <f t="shared" si="2"/>
        <v>27900000</v>
      </c>
    </row>
    <row r="6" spans="1:9" x14ac:dyDescent="0.25">
      <c r="A6" t="s">
        <v>5</v>
      </c>
      <c r="B6" s="6">
        <f t="shared" si="1"/>
        <v>17595146</v>
      </c>
      <c r="C6" s="4">
        <v>264806</v>
      </c>
      <c r="D6" s="6">
        <f>IF(B6+C6&lt;40000000, B6+C6, 40000000)</f>
        <v>17859952</v>
      </c>
      <c r="E6" s="5">
        <v>5775000</v>
      </c>
      <c r="F6" s="4"/>
      <c r="G6" s="4"/>
      <c r="H6" s="4"/>
      <c r="I6" s="6">
        <f>D6+F6-E6-G6-H6</f>
        <v>12084952</v>
      </c>
    </row>
    <row r="7" spans="1:9" x14ac:dyDescent="0.25">
      <c r="A7" t="s">
        <v>6</v>
      </c>
      <c r="B7" s="6">
        <f t="shared" si="1"/>
        <v>24447019</v>
      </c>
      <c r="C7" s="4">
        <v>0</v>
      </c>
      <c r="D7" s="6">
        <f>IF(B7+C7&lt;40000000, B7+C7, 40000000)</f>
        <v>24447019</v>
      </c>
      <c r="E7" s="5">
        <f>3000000</f>
        <v>3000000</v>
      </c>
      <c r="F7" s="4"/>
      <c r="G7" s="4"/>
      <c r="H7" s="4"/>
      <c r="I7" s="6">
        <f>D7+F7-E7-G7-H7</f>
        <v>21447019</v>
      </c>
    </row>
    <row r="8" spans="1:9" x14ac:dyDescent="0.25">
      <c r="A8" t="s">
        <v>4</v>
      </c>
      <c r="B8" s="6">
        <f t="shared" si="1"/>
        <v>18095552</v>
      </c>
      <c r="C8" s="4">
        <v>0</v>
      </c>
      <c r="D8" s="6">
        <f t="shared" si="0"/>
        <v>18095552</v>
      </c>
      <c r="E8" s="5">
        <v>5500000</v>
      </c>
      <c r="F8" s="4"/>
      <c r="G8" s="4"/>
      <c r="H8" s="4"/>
      <c r="I8" s="6">
        <f t="shared" si="2"/>
        <v>12595552</v>
      </c>
    </row>
    <row r="9" spans="1:9" x14ac:dyDescent="0.25">
      <c r="A9" t="s">
        <v>7</v>
      </c>
      <c r="B9" s="6">
        <f t="shared" si="1"/>
        <v>34000000</v>
      </c>
      <c r="C9" s="4">
        <v>8194771</v>
      </c>
      <c r="D9" s="6">
        <f t="shared" si="0"/>
        <v>40000000</v>
      </c>
      <c r="E9" s="5">
        <v>6000000</v>
      </c>
      <c r="F9" s="4"/>
      <c r="G9" s="4"/>
      <c r="H9" s="4"/>
      <c r="I9" s="6">
        <f t="shared" si="2"/>
        <v>34000000</v>
      </c>
    </row>
    <row r="10" spans="1:9" x14ac:dyDescent="0.25">
      <c r="A10" t="s">
        <v>8</v>
      </c>
      <c r="B10" s="6">
        <f t="shared" si="1"/>
        <v>31075000</v>
      </c>
      <c r="C10" s="4">
        <v>0</v>
      </c>
      <c r="D10" s="6">
        <f t="shared" si="0"/>
        <v>31075000</v>
      </c>
      <c r="E10" s="5">
        <v>5775000</v>
      </c>
      <c r="F10" s="4"/>
      <c r="G10" s="4"/>
      <c r="H10" s="4"/>
      <c r="I10" s="6">
        <f t="shared" si="2"/>
        <v>25300000</v>
      </c>
    </row>
    <row r="11" spans="1:9" x14ac:dyDescent="0.25">
      <c r="A11" t="s">
        <v>9</v>
      </c>
      <c r="B11" s="6">
        <f t="shared" si="1"/>
        <v>-3389994</v>
      </c>
      <c r="C11" s="4">
        <v>0</v>
      </c>
      <c r="D11" s="6">
        <f t="shared" si="0"/>
        <v>-3389994</v>
      </c>
      <c r="E11" s="5">
        <v>5500000</v>
      </c>
      <c r="F11" s="4"/>
      <c r="G11" s="4"/>
      <c r="H11" s="4"/>
      <c r="I11" s="6">
        <f t="shared" si="2"/>
        <v>-8889994</v>
      </c>
    </row>
    <row r="12" spans="1:9" x14ac:dyDescent="0.25">
      <c r="A12" t="s">
        <v>10</v>
      </c>
      <c r="B12" s="6">
        <f t="shared" si="1"/>
        <v>-4881291</v>
      </c>
      <c r="C12" s="4">
        <v>0</v>
      </c>
      <c r="D12" s="6">
        <f t="shared" si="0"/>
        <v>-4881291</v>
      </c>
      <c r="E12" s="5">
        <v>7800000</v>
      </c>
      <c r="F12" s="4"/>
      <c r="G12" s="4"/>
      <c r="H12" s="4"/>
      <c r="I12" s="6">
        <f t="shared" si="2"/>
        <v>-12681291</v>
      </c>
    </row>
    <row r="13" spans="1:9" x14ac:dyDescent="0.25">
      <c r="A13" t="s">
        <v>12</v>
      </c>
      <c r="B13" s="6">
        <f t="shared" si="1"/>
        <v>25234577</v>
      </c>
      <c r="C13" s="4"/>
      <c r="D13" s="6">
        <f>IF(B13+C13&lt;40000000, B13+C13, 40000000)</f>
        <v>25234577</v>
      </c>
      <c r="E13" s="5">
        <v>5775000</v>
      </c>
      <c r="F13" s="4"/>
      <c r="G13" s="4"/>
      <c r="H13" s="4"/>
      <c r="I13" s="6">
        <f>D13+F13-E13-G13-H13</f>
        <v>19459577</v>
      </c>
    </row>
    <row r="14" spans="1:9" x14ac:dyDescent="0.25">
      <c r="A14" t="s">
        <v>13</v>
      </c>
      <c r="B14" s="6">
        <f t="shared" si="1"/>
        <v>31667165</v>
      </c>
      <c r="C14" s="4"/>
      <c r="D14" s="6">
        <f>IF(B14+C14&lt;40000000, B14+C14, 40000000)</f>
        <v>31667165</v>
      </c>
      <c r="E14" s="5">
        <v>5775000</v>
      </c>
      <c r="F14" s="4"/>
      <c r="G14" s="4"/>
      <c r="H14" s="4"/>
      <c r="I14" s="6">
        <f>D14+F14-E14-G14-H14</f>
        <v>25892165</v>
      </c>
    </row>
    <row r="15" spans="1:9" x14ac:dyDescent="0.25">
      <c r="A15" t="s">
        <v>11</v>
      </c>
      <c r="B15" s="6">
        <f t="shared" si="1"/>
        <v>14072696</v>
      </c>
      <c r="C15" s="4"/>
      <c r="D15" s="6">
        <f t="shared" si="0"/>
        <v>14072696</v>
      </c>
      <c r="E15" s="5">
        <v>6825000</v>
      </c>
      <c r="F15" s="4"/>
      <c r="G15" s="4"/>
      <c r="H15" s="4"/>
      <c r="I15" s="6">
        <f t="shared" si="2"/>
        <v>7247696</v>
      </c>
    </row>
    <row r="16" spans="1:9" x14ac:dyDescent="0.25">
      <c r="A16" t="s">
        <v>14</v>
      </c>
      <c r="B16" s="6">
        <f t="shared" si="1"/>
        <v>27102899</v>
      </c>
      <c r="C16" s="4"/>
      <c r="D16" s="6">
        <f t="shared" si="0"/>
        <v>27102899</v>
      </c>
      <c r="E16" s="5">
        <v>5775000</v>
      </c>
      <c r="F16" s="4"/>
      <c r="G16" s="4"/>
      <c r="H16" s="4"/>
      <c r="I16" s="6">
        <f t="shared" si="2"/>
        <v>21327899</v>
      </c>
    </row>
    <row r="17" spans="1:11" x14ac:dyDescent="0.25">
      <c r="A17" t="s">
        <v>15</v>
      </c>
      <c r="B17" s="6">
        <f t="shared" si="1"/>
        <v>-5665907.0000000019</v>
      </c>
      <c r="C17" s="4"/>
      <c r="D17" s="6">
        <f t="shared" si="0"/>
        <v>-5665907.0000000019</v>
      </c>
      <c r="E17" s="5">
        <v>3150000</v>
      </c>
      <c r="F17" s="4"/>
      <c r="G17" s="4"/>
      <c r="H17" s="4"/>
      <c r="I17" s="6">
        <f t="shared" si="2"/>
        <v>-8815907.0000000019</v>
      </c>
    </row>
    <row r="18" spans="1:11" x14ac:dyDescent="0.25">
      <c r="A18" t="s">
        <v>16</v>
      </c>
      <c r="B18" s="6">
        <f t="shared" si="1"/>
        <v>6019373</v>
      </c>
      <c r="C18" s="4"/>
      <c r="D18" s="6">
        <f t="shared" si="0"/>
        <v>6019373</v>
      </c>
      <c r="E18" s="5">
        <v>6050000</v>
      </c>
      <c r="F18" s="4"/>
      <c r="G18" s="4"/>
      <c r="H18" s="4"/>
      <c r="I18" s="6">
        <f t="shared" si="2"/>
        <v>-30627</v>
      </c>
    </row>
    <row r="19" spans="1:11" x14ac:dyDescent="0.25">
      <c r="A19" t="s">
        <v>17</v>
      </c>
      <c r="B19" s="6">
        <f t="shared" si="1"/>
        <v>24050000</v>
      </c>
      <c r="C19" s="4"/>
      <c r="D19" s="6">
        <f t="shared" si="0"/>
        <v>24050000</v>
      </c>
      <c r="E19" s="5">
        <v>7150000</v>
      </c>
      <c r="F19" s="4"/>
      <c r="G19" s="4"/>
      <c r="H19" s="4"/>
      <c r="I19" s="6">
        <f t="shared" si="2"/>
        <v>16900000</v>
      </c>
    </row>
    <row r="20" spans="1:11" x14ac:dyDescent="0.25">
      <c r="A20" t="s">
        <v>18</v>
      </c>
      <c r="B20" s="6">
        <f t="shared" si="1"/>
        <v>46785</v>
      </c>
      <c r="C20" s="4"/>
      <c r="D20" s="6">
        <f t="shared" si="0"/>
        <v>46785</v>
      </c>
      <c r="E20" s="5">
        <v>5500000</v>
      </c>
      <c r="F20" s="4"/>
      <c r="G20" s="4"/>
      <c r="H20" s="4"/>
      <c r="I20" s="6">
        <f t="shared" si="2"/>
        <v>-5453215</v>
      </c>
    </row>
    <row r="21" spans="1:11" x14ac:dyDescent="0.25">
      <c r="A21" t="s">
        <v>49</v>
      </c>
      <c r="B21" s="6">
        <f t="shared" si="1"/>
        <v>-13536835</v>
      </c>
      <c r="C21" s="4"/>
      <c r="D21" s="6">
        <f t="shared" si="0"/>
        <v>-13536835</v>
      </c>
      <c r="E21" s="5">
        <v>7150000</v>
      </c>
      <c r="F21" s="4"/>
      <c r="G21" s="4"/>
      <c r="H21" s="4"/>
      <c r="I21" s="6">
        <f t="shared" si="2"/>
        <v>-20686835</v>
      </c>
      <c r="K21" t="s">
        <v>42</v>
      </c>
    </row>
    <row r="22" spans="1:11" x14ac:dyDescent="0.25">
      <c r="A22" t="s">
        <v>20</v>
      </c>
      <c r="B22" s="6">
        <f t="shared" si="1"/>
        <v>18139531</v>
      </c>
      <c r="C22" s="4"/>
      <c r="D22" s="6">
        <f t="shared" si="0"/>
        <v>18139531</v>
      </c>
      <c r="E22" s="5">
        <v>5775000</v>
      </c>
      <c r="F22" s="4"/>
      <c r="G22" s="4"/>
      <c r="H22" s="4"/>
      <c r="I22" s="6">
        <f t="shared" si="2"/>
        <v>12364531</v>
      </c>
    </row>
    <row r="23" spans="1:11" x14ac:dyDescent="0.25">
      <c r="A23" t="s">
        <v>21</v>
      </c>
      <c r="B23" s="6">
        <f t="shared" si="1"/>
        <v>21089100</v>
      </c>
      <c r="C23" s="4"/>
      <c r="D23" s="6">
        <f t="shared" si="0"/>
        <v>21089100</v>
      </c>
      <c r="E23" s="5">
        <v>6050000</v>
      </c>
      <c r="F23" s="4"/>
      <c r="G23" s="4"/>
      <c r="H23" s="4"/>
      <c r="I23" s="6">
        <f t="shared" si="2"/>
        <v>15039100</v>
      </c>
    </row>
    <row r="24" spans="1:11" x14ac:dyDescent="0.25">
      <c r="A24" t="s">
        <v>22</v>
      </c>
      <c r="B24" s="6">
        <f t="shared" si="1"/>
        <v>922980</v>
      </c>
      <c r="C24" s="4"/>
      <c r="D24" s="6">
        <f t="shared" si="0"/>
        <v>922980</v>
      </c>
      <c r="E24" s="5">
        <v>6825000</v>
      </c>
      <c r="F24" s="4"/>
      <c r="G24" s="4"/>
      <c r="H24" s="4"/>
      <c r="I24" s="6">
        <f t="shared" si="2"/>
        <v>-5902020</v>
      </c>
    </row>
    <row r="25" spans="1:11" x14ac:dyDescent="0.25">
      <c r="A25" t="s">
        <v>51</v>
      </c>
      <c r="B25" s="6">
        <f t="shared" si="1"/>
        <v>-6957718</v>
      </c>
      <c r="C25" s="4"/>
      <c r="D25" s="6">
        <f t="shared" si="0"/>
        <v>-6957718</v>
      </c>
      <c r="E25" s="5">
        <v>7150000</v>
      </c>
      <c r="F25" s="4"/>
      <c r="G25" s="4"/>
      <c r="H25" s="4"/>
      <c r="I25" s="6">
        <f t="shared" si="2"/>
        <v>-14107718</v>
      </c>
    </row>
    <row r="26" spans="1:11" x14ac:dyDescent="0.25">
      <c r="C26" s="4"/>
      <c r="E26" s="4"/>
      <c r="F26" s="4"/>
      <c r="G26" s="4"/>
      <c r="H26" s="4"/>
    </row>
    <row r="28" spans="1:11" x14ac:dyDescent="0.25">
      <c r="A28" t="s">
        <v>53</v>
      </c>
    </row>
    <row r="30" spans="1:11" x14ac:dyDescent="0.25">
      <c r="B30" s="4">
        <v>-3753413.0000000014</v>
      </c>
      <c r="C30" s="4"/>
      <c r="D30" s="6">
        <f t="shared" ref="D30:D53" si="3">IF(B30+C30&lt;40000000, B30+C30, 40000000)</f>
        <v>-3753413.0000000014</v>
      </c>
      <c r="E30" s="5">
        <v>5775000</v>
      </c>
      <c r="F30" s="4"/>
      <c r="G30" s="4"/>
      <c r="H30" s="4"/>
      <c r="I30" s="6">
        <f>D30+F30-E30-G30-H30</f>
        <v>-9528413.0000000019</v>
      </c>
    </row>
    <row r="31" spans="1:11" x14ac:dyDescent="0.25">
      <c r="B31" s="4">
        <v>35600000</v>
      </c>
      <c r="C31" s="4">
        <v>27164760</v>
      </c>
      <c r="D31" s="6">
        <f t="shared" si="3"/>
        <v>40000000</v>
      </c>
      <c r="E31" s="5">
        <v>7150000</v>
      </c>
      <c r="F31" s="4"/>
      <c r="G31" s="4"/>
      <c r="H31" s="4"/>
      <c r="I31" s="6">
        <f t="shared" ref="I31:I53" si="4">D31+F31-E31-G31-H31</f>
        <v>32850000</v>
      </c>
    </row>
    <row r="32" spans="1:11" x14ac:dyDescent="0.25">
      <c r="B32" s="4">
        <v>7823433</v>
      </c>
      <c r="C32" s="4"/>
      <c r="D32" s="6">
        <f t="shared" si="3"/>
        <v>7823433</v>
      </c>
      <c r="E32" s="5">
        <v>6825000</v>
      </c>
      <c r="F32" s="4"/>
      <c r="G32" s="4"/>
      <c r="H32" s="4"/>
      <c r="I32" s="6">
        <f t="shared" si="4"/>
        <v>998433</v>
      </c>
    </row>
    <row r="33" spans="2:9" x14ac:dyDescent="0.25">
      <c r="B33" s="4">
        <v>36700000</v>
      </c>
      <c r="C33" s="4">
        <v>14627496</v>
      </c>
      <c r="D33" s="6">
        <f t="shared" si="3"/>
        <v>40000000</v>
      </c>
      <c r="E33" s="5">
        <v>6050000.0000000009</v>
      </c>
      <c r="F33" s="4"/>
      <c r="G33" s="4"/>
      <c r="H33" s="4"/>
      <c r="I33" s="6">
        <f t="shared" si="4"/>
        <v>33950000</v>
      </c>
    </row>
    <row r="34" spans="2:9" x14ac:dyDescent="0.25">
      <c r="B34" s="4">
        <v>23370146</v>
      </c>
      <c r="C34" s="4"/>
      <c r="D34" s="6">
        <f>IF(B34+C34&lt;40000000, B34+C34, 40000000)</f>
        <v>23370146</v>
      </c>
      <c r="E34" s="5">
        <v>5775000</v>
      </c>
      <c r="F34" s="4"/>
      <c r="G34" s="4"/>
      <c r="H34" s="4"/>
      <c r="I34" s="6">
        <f>D34+F34-E34-G34-H34</f>
        <v>17595146</v>
      </c>
    </row>
    <row r="35" spans="2:9" x14ac:dyDescent="0.25">
      <c r="B35" s="4">
        <v>27447019</v>
      </c>
      <c r="C35" s="4"/>
      <c r="D35" s="6">
        <f>IF(B35+C35&lt;40000000, B35+C35, 40000000)</f>
        <v>27447019</v>
      </c>
      <c r="E35" s="5">
        <v>3000000</v>
      </c>
      <c r="F35" s="4"/>
      <c r="G35" s="4"/>
      <c r="H35" s="4"/>
      <c r="I35" s="6">
        <f>D35+F35-E35-G35-H35</f>
        <v>24447019</v>
      </c>
    </row>
    <row r="36" spans="2:9" x14ac:dyDescent="0.25">
      <c r="B36" s="4">
        <v>23595552</v>
      </c>
      <c r="C36" s="4"/>
      <c r="D36" s="6">
        <f t="shared" si="3"/>
        <v>23595552</v>
      </c>
      <c r="E36" s="5">
        <v>5500000</v>
      </c>
      <c r="F36" s="4"/>
      <c r="G36" s="4"/>
      <c r="H36" s="4"/>
      <c r="I36" s="6">
        <f t="shared" si="4"/>
        <v>18095552</v>
      </c>
    </row>
    <row r="37" spans="2:9" x14ac:dyDescent="0.25">
      <c r="B37" s="4">
        <v>29502636</v>
      </c>
      <c r="C37" s="4">
        <v>14674452</v>
      </c>
      <c r="D37" s="6">
        <f t="shared" si="3"/>
        <v>40000000</v>
      </c>
      <c r="E37" s="5">
        <v>6000000</v>
      </c>
      <c r="F37" s="4"/>
      <c r="G37" s="4"/>
      <c r="H37" s="4"/>
      <c r="I37" s="6">
        <f t="shared" si="4"/>
        <v>34000000</v>
      </c>
    </row>
    <row r="38" spans="2:9" x14ac:dyDescent="0.25">
      <c r="B38" s="4">
        <v>36850000</v>
      </c>
      <c r="C38" s="4"/>
      <c r="D38" s="6">
        <f t="shared" si="3"/>
        <v>36850000</v>
      </c>
      <c r="E38" s="5">
        <v>5775000</v>
      </c>
      <c r="F38" s="4"/>
      <c r="G38" s="4"/>
      <c r="H38" s="4"/>
      <c r="I38" s="6">
        <f t="shared" si="4"/>
        <v>31075000</v>
      </c>
    </row>
    <row r="39" spans="2:9" x14ac:dyDescent="0.25">
      <c r="B39" s="4">
        <v>2110006</v>
      </c>
      <c r="C39" s="4"/>
      <c r="D39" s="6">
        <f t="shared" si="3"/>
        <v>2110006</v>
      </c>
      <c r="E39" s="5">
        <v>5500000</v>
      </c>
      <c r="F39" s="4"/>
      <c r="G39" s="4"/>
      <c r="H39" s="4"/>
      <c r="I39" s="6">
        <f t="shared" si="4"/>
        <v>-3389994</v>
      </c>
    </row>
    <row r="40" spans="2:9" x14ac:dyDescent="0.25">
      <c r="B40" s="4">
        <v>2918709</v>
      </c>
      <c r="C40" s="4"/>
      <c r="D40" s="6">
        <f t="shared" si="3"/>
        <v>2918709</v>
      </c>
      <c r="E40" s="5">
        <v>7800000</v>
      </c>
      <c r="F40" s="4"/>
      <c r="G40" s="4"/>
      <c r="H40" s="4"/>
      <c r="I40" s="6">
        <f t="shared" si="4"/>
        <v>-4881291</v>
      </c>
    </row>
    <row r="41" spans="2:9" x14ac:dyDescent="0.25">
      <c r="B41" s="4">
        <v>31009577</v>
      </c>
      <c r="C41" s="4"/>
      <c r="D41" s="6">
        <f>IF(B41+C41&lt;40000000, B41+C41, 40000000)</f>
        <v>31009577</v>
      </c>
      <c r="E41" s="5">
        <v>5775000</v>
      </c>
      <c r="F41" s="4"/>
      <c r="G41" s="4"/>
      <c r="H41" s="4"/>
      <c r="I41" s="6">
        <f>D41+F41-E41-G41-H41</f>
        <v>25234577</v>
      </c>
    </row>
    <row r="42" spans="2:9" x14ac:dyDescent="0.25">
      <c r="B42" s="4">
        <v>29862118</v>
      </c>
      <c r="C42" s="4">
        <v>7580047</v>
      </c>
      <c r="D42" s="6">
        <f>IF(B42+C42&lt;40000000, B42+C42, 40000000)</f>
        <v>37442165</v>
      </c>
      <c r="E42" s="5">
        <v>5775000</v>
      </c>
      <c r="F42" s="4"/>
      <c r="G42" s="4"/>
      <c r="H42" s="4"/>
      <c r="I42" s="6">
        <f>D42+F42-E42-G42-H42</f>
        <v>31667165</v>
      </c>
    </row>
    <row r="43" spans="2:9" x14ac:dyDescent="0.25">
      <c r="B43" s="4">
        <v>10782945</v>
      </c>
      <c r="C43" s="4">
        <v>10114751</v>
      </c>
      <c r="D43" s="6">
        <f t="shared" si="3"/>
        <v>20897696</v>
      </c>
      <c r="E43" s="5">
        <v>6825000</v>
      </c>
      <c r="F43" s="4"/>
      <c r="G43" s="4"/>
      <c r="H43" s="4"/>
      <c r="I43" s="6">
        <f t="shared" si="4"/>
        <v>14072696</v>
      </c>
    </row>
    <row r="44" spans="2:9" x14ac:dyDescent="0.25">
      <c r="B44" s="4">
        <v>21668719</v>
      </c>
      <c r="C44" s="4">
        <v>11209180</v>
      </c>
      <c r="D44" s="6">
        <f t="shared" si="3"/>
        <v>32877899</v>
      </c>
      <c r="E44" s="5">
        <v>5775000</v>
      </c>
      <c r="F44" s="4"/>
      <c r="G44" s="4"/>
      <c r="H44" s="4"/>
      <c r="I44" s="6">
        <f t="shared" si="4"/>
        <v>27102899</v>
      </c>
    </row>
    <row r="45" spans="2:9" x14ac:dyDescent="0.25">
      <c r="B45" s="4">
        <v>-2515907.0000000009</v>
      </c>
      <c r="C45" s="4"/>
      <c r="D45" s="6">
        <f t="shared" si="3"/>
        <v>-2515907.0000000009</v>
      </c>
      <c r="E45" s="5">
        <v>3150000.0000000005</v>
      </c>
      <c r="F45" s="4"/>
      <c r="G45" s="4"/>
      <c r="H45" s="4"/>
      <c r="I45" s="6">
        <f t="shared" si="4"/>
        <v>-5665907.0000000019</v>
      </c>
    </row>
    <row r="46" spans="2:9" x14ac:dyDescent="0.25">
      <c r="B46" s="4">
        <v>27069373</v>
      </c>
      <c r="C46" s="4"/>
      <c r="D46" s="6">
        <f t="shared" si="3"/>
        <v>27069373</v>
      </c>
      <c r="E46" s="5">
        <v>6050000.0000000009</v>
      </c>
      <c r="F46" s="4"/>
      <c r="G46" s="4"/>
      <c r="H46" s="4"/>
      <c r="I46" s="6">
        <f>D46+F46-E46-G46-H46-15000000</f>
        <v>6019373</v>
      </c>
    </row>
    <row r="47" spans="2:9" x14ac:dyDescent="0.25">
      <c r="B47" s="4">
        <v>31200000</v>
      </c>
      <c r="C47" s="4"/>
      <c r="D47" s="6">
        <f t="shared" si="3"/>
        <v>31200000</v>
      </c>
      <c r="E47" s="5">
        <v>7150000</v>
      </c>
      <c r="F47" s="4"/>
      <c r="G47" s="4"/>
      <c r="H47" s="4"/>
      <c r="I47" s="6">
        <f t="shared" si="4"/>
        <v>24050000</v>
      </c>
    </row>
    <row r="48" spans="2:9" x14ac:dyDescent="0.25">
      <c r="B48" s="4">
        <v>5546785</v>
      </c>
      <c r="C48" s="4"/>
      <c r="D48" s="6">
        <f t="shared" si="3"/>
        <v>5546785</v>
      </c>
      <c r="E48" s="5">
        <v>5500000</v>
      </c>
      <c r="F48" s="4"/>
      <c r="G48" s="4"/>
      <c r="H48" s="4"/>
      <c r="I48" s="6">
        <f t="shared" si="4"/>
        <v>46785</v>
      </c>
    </row>
    <row r="49" spans="2:9" x14ac:dyDescent="0.25">
      <c r="B49" s="4">
        <v>-6386835</v>
      </c>
      <c r="C49" s="4"/>
      <c r="D49" s="6">
        <f t="shared" si="3"/>
        <v>-6386835</v>
      </c>
      <c r="E49" s="5">
        <v>550000</v>
      </c>
      <c r="F49" s="4"/>
      <c r="G49" s="4">
        <v>6600000</v>
      </c>
      <c r="H49" s="4"/>
      <c r="I49" s="6">
        <f t="shared" si="4"/>
        <v>-13536835</v>
      </c>
    </row>
    <row r="50" spans="2:9" x14ac:dyDescent="0.25">
      <c r="B50" s="4">
        <v>16466889</v>
      </c>
      <c r="C50" s="4">
        <v>7447642</v>
      </c>
      <c r="D50" s="6">
        <f t="shared" si="3"/>
        <v>23914531</v>
      </c>
      <c r="E50" s="5">
        <v>5775000</v>
      </c>
      <c r="F50" s="4"/>
      <c r="G50" s="4"/>
      <c r="H50" s="4"/>
      <c r="I50" s="6">
        <f t="shared" si="4"/>
        <v>18139531</v>
      </c>
    </row>
    <row r="51" spans="2:9" x14ac:dyDescent="0.25">
      <c r="B51" s="4">
        <v>27000882</v>
      </c>
      <c r="C51" s="4">
        <v>138218</v>
      </c>
      <c r="D51" s="6">
        <f t="shared" si="3"/>
        <v>27139100</v>
      </c>
      <c r="E51" s="5">
        <v>6050000.0000000009</v>
      </c>
      <c r="F51" s="4"/>
      <c r="G51" s="4"/>
      <c r="H51" s="4"/>
      <c r="I51" s="6">
        <f t="shared" si="4"/>
        <v>21089100</v>
      </c>
    </row>
    <row r="52" spans="2:9" x14ac:dyDescent="0.25">
      <c r="B52" s="4">
        <v>7747980</v>
      </c>
      <c r="C52" s="4"/>
      <c r="D52" s="6">
        <f t="shared" si="3"/>
        <v>7747980</v>
      </c>
      <c r="E52" s="5">
        <v>6825000</v>
      </c>
      <c r="F52" s="4"/>
      <c r="G52" s="4"/>
      <c r="H52" s="4"/>
      <c r="I52" s="6">
        <f t="shared" si="4"/>
        <v>922980</v>
      </c>
    </row>
    <row r="53" spans="2:9" x14ac:dyDescent="0.25">
      <c r="B53" s="4">
        <v>192282</v>
      </c>
      <c r="C53" s="4"/>
      <c r="D53" s="6">
        <f t="shared" si="3"/>
        <v>192282</v>
      </c>
      <c r="E53" s="5">
        <v>7150000</v>
      </c>
      <c r="F53" s="4"/>
      <c r="G53" s="4"/>
      <c r="H53" s="4"/>
      <c r="I53" s="6">
        <f t="shared" si="4"/>
        <v>-6957718</v>
      </c>
    </row>
  </sheetData>
  <conditionalFormatting sqref="G2:H5 D6:D20 G6:I20 G22:I25 D22:D25">
    <cfRule type="cellIs" dxfId="331" priority="9" operator="lessThan">
      <formula>0</formula>
    </cfRule>
  </conditionalFormatting>
  <conditionalFormatting sqref="D2:D5 I2:I5">
    <cfRule type="cellIs" dxfId="330" priority="8" operator="lessThan">
      <formula>0</formula>
    </cfRule>
  </conditionalFormatting>
  <conditionalFormatting sqref="D21 G21:I21">
    <cfRule type="cellIs" dxfId="329" priority="7" operator="lessThan">
      <formula>0</formula>
    </cfRule>
  </conditionalFormatting>
  <conditionalFormatting sqref="B21">
    <cfRule type="cellIs" dxfId="328" priority="1" operator="lessThan">
      <formula>0</formula>
    </cfRule>
  </conditionalFormatting>
  <conditionalFormatting sqref="G30:H33 D34:D48 G34:I48 G50:I53 D50:D53">
    <cfRule type="cellIs" dxfId="327" priority="6" operator="lessThan">
      <formula>0</formula>
    </cfRule>
  </conditionalFormatting>
  <conditionalFormatting sqref="D30:D33 I30:I33">
    <cfRule type="cellIs" dxfId="326" priority="5" operator="lessThan">
      <formula>0</formula>
    </cfRule>
  </conditionalFormatting>
  <conditionalFormatting sqref="D49 G49:I49">
    <cfRule type="cellIs" dxfId="325" priority="4" operator="lessThan">
      <formula>0</formula>
    </cfRule>
  </conditionalFormatting>
  <conditionalFormatting sqref="B6:B20 B22:B25">
    <cfRule type="cellIs" dxfId="324" priority="3" operator="lessThan">
      <formula>0</formula>
    </cfRule>
  </conditionalFormatting>
  <conditionalFormatting sqref="B2:B25">
    <cfRule type="cellIs" dxfId="323" priority="2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6"/>
  <sheetViews>
    <sheetView workbookViewId="0">
      <selection activeCell="I2" sqref="I2:I25"/>
    </sheetView>
  </sheetViews>
  <sheetFormatPr defaultRowHeight="15" x14ac:dyDescent="0.25"/>
  <cols>
    <col min="1" max="1" width="13.140625" bestFit="1" customWidth="1"/>
    <col min="2" max="2" width="11.85546875" style="1" bestFit="1" customWidth="1"/>
    <col min="3" max="3" width="12.140625" bestFit="1" customWidth="1"/>
    <col min="4" max="4" width="11" bestFit="1" customWidth="1"/>
    <col min="5" max="5" width="8.28515625" bestFit="1" customWidth="1"/>
    <col min="6" max="6" width="4.5703125" bestFit="1" customWidth="1"/>
    <col min="7" max="7" width="6.5703125" bestFit="1" customWidth="1"/>
    <col min="8" max="8" width="7.7109375" bestFit="1" customWidth="1"/>
    <col min="9" max="9" width="11.85546875" bestFit="1" customWidth="1"/>
    <col min="11" max="11" width="33.42578125" bestFit="1" customWidth="1"/>
  </cols>
  <sheetData>
    <row r="1" spans="1:17" x14ac:dyDescent="0.25">
      <c r="A1" s="2" t="s">
        <v>24</v>
      </c>
      <c r="B1" s="3" t="s">
        <v>46</v>
      </c>
      <c r="C1" s="2" t="s">
        <v>29</v>
      </c>
      <c r="D1" s="2" t="s">
        <v>47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48</v>
      </c>
    </row>
    <row r="2" spans="1:17" x14ac:dyDescent="0.25">
      <c r="A2" t="s">
        <v>0</v>
      </c>
      <c r="B2" s="4">
        <v>0</v>
      </c>
      <c r="C2" s="4">
        <v>0</v>
      </c>
      <c r="D2" s="6">
        <f t="shared" ref="D2:D25" si="0">IF(B2+C2&lt;40000000, B2+C2, 40000000)</f>
        <v>0</v>
      </c>
      <c r="E2" s="8">
        <v>5775000</v>
      </c>
      <c r="F2" s="4"/>
      <c r="G2" s="4"/>
      <c r="I2" s="6">
        <f>D2+F2-E2-G2-H2</f>
        <v>-5775000</v>
      </c>
    </row>
    <row r="3" spans="1:17" x14ac:dyDescent="0.25">
      <c r="A3" t="s">
        <v>52</v>
      </c>
      <c r="B3" s="4">
        <v>29942117</v>
      </c>
      <c r="C3" s="4">
        <v>16594919</v>
      </c>
      <c r="D3" s="6">
        <f t="shared" si="0"/>
        <v>40000000</v>
      </c>
      <c r="E3" s="8">
        <v>7150000</v>
      </c>
      <c r="F3" s="4"/>
      <c r="G3" s="4"/>
      <c r="I3" s="6">
        <f t="shared" ref="I3:I25" si="1">D3+F3-E3-G3-H3</f>
        <v>32850000</v>
      </c>
      <c r="Q3" s="10">
        <v>5775000</v>
      </c>
    </row>
    <row r="4" spans="1:17" x14ac:dyDescent="0.25">
      <c r="A4" t="s">
        <v>2</v>
      </c>
      <c r="B4" s="4">
        <v>0</v>
      </c>
      <c r="C4" s="4">
        <v>0</v>
      </c>
      <c r="D4" s="6">
        <f t="shared" si="0"/>
        <v>0</v>
      </c>
      <c r="E4" s="8">
        <v>6825000</v>
      </c>
      <c r="F4" s="4"/>
      <c r="G4" s="4"/>
      <c r="I4" s="6">
        <f t="shared" si="1"/>
        <v>-6825000</v>
      </c>
      <c r="Q4" s="10">
        <v>7150000</v>
      </c>
    </row>
    <row r="5" spans="1:17" x14ac:dyDescent="0.25">
      <c r="A5" t="s">
        <v>3</v>
      </c>
      <c r="B5" s="4">
        <v>27900000</v>
      </c>
      <c r="C5" s="4">
        <v>0</v>
      </c>
      <c r="D5" s="6">
        <f t="shared" si="0"/>
        <v>27900000</v>
      </c>
      <c r="E5" s="8">
        <v>6050000</v>
      </c>
      <c r="F5" s="4"/>
      <c r="G5" s="4"/>
      <c r="I5" s="6">
        <f t="shared" si="1"/>
        <v>21850000</v>
      </c>
      <c r="Q5" s="10">
        <v>6825000</v>
      </c>
    </row>
    <row r="6" spans="1:17" x14ac:dyDescent="0.25">
      <c r="A6" t="s">
        <v>5</v>
      </c>
      <c r="B6" s="4">
        <v>12084952</v>
      </c>
      <c r="C6" s="4">
        <v>0</v>
      </c>
      <c r="D6" s="6">
        <f>IF(B6+C6&lt;40000000, B6+C6, 40000000)</f>
        <v>12084952</v>
      </c>
      <c r="E6" s="8">
        <v>5775000</v>
      </c>
      <c r="F6" s="4"/>
      <c r="G6" s="4"/>
      <c r="I6" s="6">
        <f t="shared" si="1"/>
        <v>6309952</v>
      </c>
      <c r="Q6" s="10">
        <v>6050000.0000000009</v>
      </c>
    </row>
    <row r="7" spans="1:17" x14ac:dyDescent="0.25">
      <c r="A7" t="s">
        <v>6</v>
      </c>
      <c r="B7" s="4">
        <v>13403241</v>
      </c>
      <c r="C7" s="4">
        <v>0</v>
      </c>
      <c r="D7" s="6">
        <f>IF(B7+C7&lt;40000000, B7+C7, 40000000)</f>
        <v>13403241</v>
      </c>
      <c r="E7" s="8">
        <v>3150000</v>
      </c>
      <c r="F7" s="4"/>
      <c r="G7" s="4"/>
      <c r="I7" s="6">
        <f t="shared" si="1"/>
        <v>10253241</v>
      </c>
      <c r="Q7" s="10">
        <v>5775000</v>
      </c>
    </row>
    <row r="8" spans="1:17" x14ac:dyDescent="0.25">
      <c r="A8" t="s">
        <v>4</v>
      </c>
      <c r="B8" s="4">
        <v>12595552</v>
      </c>
      <c r="C8" s="4">
        <v>0</v>
      </c>
      <c r="D8" s="6">
        <f t="shared" si="0"/>
        <v>12595552</v>
      </c>
      <c r="E8" s="8">
        <v>5500000</v>
      </c>
      <c r="F8" s="4"/>
      <c r="G8" s="4"/>
      <c r="I8" s="6">
        <f t="shared" si="1"/>
        <v>7095552</v>
      </c>
      <c r="Q8" s="10">
        <v>3150000.0000000005</v>
      </c>
    </row>
    <row r="9" spans="1:17" x14ac:dyDescent="0.25">
      <c r="A9" t="s">
        <v>7</v>
      </c>
      <c r="B9" s="4">
        <v>34000000</v>
      </c>
      <c r="C9" s="4">
        <v>11013999</v>
      </c>
      <c r="D9" s="6">
        <f t="shared" si="0"/>
        <v>40000000</v>
      </c>
      <c r="E9" s="8">
        <v>6000000</v>
      </c>
      <c r="F9" s="4"/>
      <c r="G9" s="4"/>
      <c r="I9" s="6">
        <f t="shared" si="1"/>
        <v>34000000</v>
      </c>
      <c r="Q9" s="10">
        <v>5500000</v>
      </c>
    </row>
    <row r="10" spans="1:17" x14ac:dyDescent="0.25">
      <c r="A10" t="s">
        <v>8</v>
      </c>
      <c r="B10" s="4">
        <v>25300000</v>
      </c>
      <c r="C10" s="4">
        <v>0</v>
      </c>
      <c r="D10" s="6">
        <f t="shared" si="0"/>
        <v>25300000</v>
      </c>
      <c r="E10" s="8">
        <v>5775000</v>
      </c>
      <c r="F10" s="4"/>
      <c r="G10" s="4"/>
      <c r="I10" s="6">
        <f t="shared" si="1"/>
        <v>19525000</v>
      </c>
      <c r="Q10" s="10">
        <v>6000000</v>
      </c>
    </row>
    <row r="11" spans="1:17" x14ac:dyDescent="0.25">
      <c r="A11" t="s">
        <v>9</v>
      </c>
      <c r="B11" s="4">
        <v>0</v>
      </c>
      <c r="C11" s="4">
        <v>0</v>
      </c>
      <c r="D11" s="6">
        <f t="shared" si="0"/>
        <v>0</v>
      </c>
      <c r="E11" s="8">
        <v>5500000</v>
      </c>
      <c r="F11" s="4"/>
      <c r="G11" s="4"/>
      <c r="I11" s="6">
        <f t="shared" si="1"/>
        <v>-5500000</v>
      </c>
      <c r="Q11" s="10">
        <v>5775000</v>
      </c>
    </row>
    <row r="12" spans="1:17" x14ac:dyDescent="0.25">
      <c r="A12" t="s">
        <v>10</v>
      </c>
      <c r="B12" s="4">
        <v>0</v>
      </c>
      <c r="C12" s="4">
        <v>0</v>
      </c>
      <c r="D12" s="6">
        <f t="shared" si="0"/>
        <v>0</v>
      </c>
      <c r="E12" s="8">
        <v>7800000</v>
      </c>
      <c r="F12" s="4"/>
      <c r="G12" s="4"/>
      <c r="I12" s="6">
        <f t="shared" si="1"/>
        <v>-7800000</v>
      </c>
      <c r="Q12" s="10">
        <v>5500000</v>
      </c>
    </row>
    <row r="13" spans="1:17" x14ac:dyDescent="0.25">
      <c r="A13" t="s">
        <v>12</v>
      </c>
      <c r="B13" s="4">
        <v>19459577</v>
      </c>
      <c r="C13" s="4">
        <v>0</v>
      </c>
      <c r="D13" s="6">
        <f>IF(B13+C13&lt;40000000, B13+C13, 40000000)</f>
        <v>19459577</v>
      </c>
      <c r="E13" s="8">
        <v>5775000</v>
      </c>
      <c r="F13" s="4"/>
      <c r="G13" s="4"/>
      <c r="I13" s="6">
        <f t="shared" si="1"/>
        <v>13684577</v>
      </c>
      <c r="Q13" s="10">
        <v>7800000</v>
      </c>
    </row>
    <row r="14" spans="1:17" x14ac:dyDescent="0.25">
      <c r="A14" t="s">
        <v>13</v>
      </c>
      <c r="B14" s="4">
        <v>20892165</v>
      </c>
      <c r="C14" s="4">
        <v>0</v>
      </c>
      <c r="D14" s="6">
        <f>IF(B14+C14&lt;40000000, B14+C14, 40000000)</f>
        <v>20892165</v>
      </c>
      <c r="E14" s="8">
        <v>5775000</v>
      </c>
      <c r="F14" s="4"/>
      <c r="G14" s="4"/>
      <c r="I14" s="6">
        <f t="shared" si="1"/>
        <v>15117165</v>
      </c>
      <c r="Q14" s="10">
        <v>5775000</v>
      </c>
    </row>
    <row r="15" spans="1:17" x14ac:dyDescent="0.25">
      <c r="A15" t="s">
        <v>11</v>
      </c>
      <c r="B15" s="4">
        <v>7247696</v>
      </c>
      <c r="C15" s="4">
        <v>3764877</v>
      </c>
      <c r="D15" s="6">
        <f t="shared" si="0"/>
        <v>11012573</v>
      </c>
      <c r="E15" s="8">
        <v>6825000</v>
      </c>
      <c r="F15" s="4"/>
      <c r="G15" s="4"/>
      <c r="I15" s="6">
        <f t="shared" si="1"/>
        <v>4187573</v>
      </c>
      <c r="Q15" s="10">
        <v>5775000</v>
      </c>
    </row>
    <row r="16" spans="1:17" x14ac:dyDescent="0.25">
      <c r="A16" t="s">
        <v>14</v>
      </c>
      <c r="B16" s="4">
        <v>21327899</v>
      </c>
      <c r="C16" s="4">
        <v>2718109</v>
      </c>
      <c r="D16" s="6">
        <f t="shared" si="0"/>
        <v>24046008</v>
      </c>
      <c r="E16" s="8">
        <v>5775000</v>
      </c>
      <c r="F16" s="4"/>
      <c r="G16" s="4"/>
      <c r="I16" s="6">
        <f t="shared" si="1"/>
        <v>18271008</v>
      </c>
      <c r="Q16" s="10">
        <v>6825000</v>
      </c>
    </row>
    <row r="17" spans="1:17" x14ac:dyDescent="0.25">
      <c r="A17" t="s">
        <v>15</v>
      </c>
      <c r="B17" s="4">
        <v>0</v>
      </c>
      <c r="C17" s="4">
        <v>0</v>
      </c>
      <c r="D17" s="6">
        <f t="shared" si="0"/>
        <v>0</v>
      </c>
      <c r="E17" s="8">
        <v>3150000</v>
      </c>
      <c r="F17" s="4"/>
      <c r="G17" s="4"/>
      <c r="I17" s="6">
        <f t="shared" si="1"/>
        <v>-3150000</v>
      </c>
      <c r="Q17" s="10">
        <v>5775000</v>
      </c>
    </row>
    <row r="18" spans="1:17" x14ac:dyDescent="0.25">
      <c r="A18" t="s">
        <v>16</v>
      </c>
      <c r="B18" s="4">
        <v>0</v>
      </c>
      <c r="C18" s="4">
        <v>19827940</v>
      </c>
      <c r="D18" s="6">
        <f t="shared" si="0"/>
        <v>19827940</v>
      </c>
      <c r="E18" s="8">
        <v>6050000</v>
      </c>
      <c r="F18" s="4"/>
      <c r="G18" s="4"/>
      <c r="I18" s="6">
        <f t="shared" si="1"/>
        <v>13777940</v>
      </c>
      <c r="Q18" s="10">
        <v>3150000.0000000005</v>
      </c>
    </row>
    <row r="19" spans="1:17" x14ac:dyDescent="0.25">
      <c r="A19" t="s">
        <v>17</v>
      </c>
      <c r="B19" s="4">
        <v>16900000</v>
      </c>
      <c r="C19" s="4">
        <v>1067238</v>
      </c>
      <c r="D19" s="6">
        <f t="shared" si="0"/>
        <v>17967238</v>
      </c>
      <c r="E19" s="8">
        <v>7150000</v>
      </c>
      <c r="F19" s="4"/>
      <c r="G19" s="4"/>
      <c r="I19" s="6">
        <f t="shared" si="1"/>
        <v>10817238</v>
      </c>
      <c r="Q19" s="10">
        <v>6050000.0000000009</v>
      </c>
    </row>
    <row r="20" spans="1:17" x14ac:dyDescent="0.25">
      <c r="A20" t="s">
        <v>18</v>
      </c>
      <c r="B20" s="4">
        <v>0</v>
      </c>
      <c r="C20" s="4">
        <v>0</v>
      </c>
      <c r="D20" s="6">
        <f t="shared" si="0"/>
        <v>0</v>
      </c>
      <c r="E20" s="8">
        <v>5500000</v>
      </c>
      <c r="F20" s="4"/>
      <c r="G20" s="4"/>
      <c r="I20" s="6">
        <f t="shared" si="1"/>
        <v>-5500000</v>
      </c>
      <c r="Q20" s="10">
        <v>7150000</v>
      </c>
    </row>
    <row r="21" spans="1:17" x14ac:dyDescent="0.25">
      <c r="A21" t="s">
        <v>49</v>
      </c>
      <c r="B21" s="4">
        <v>0</v>
      </c>
      <c r="C21" s="4">
        <v>0</v>
      </c>
      <c r="D21" s="6">
        <f t="shared" si="0"/>
        <v>0</v>
      </c>
      <c r="E21" s="8">
        <v>550000</v>
      </c>
      <c r="F21" s="4"/>
      <c r="G21" s="4"/>
      <c r="I21" s="6">
        <f t="shared" si="1"/>
        <v>-550000</v>
      </c>
      <c r="K21" t="s">
        <v>42</v>
      </c>
      <c r="Q21" s="10">
        <v>5500000</v>
      </c>
    </row>
    <row r="22" spans="1:17" x14ac:dyDescent="0.25">
      <c r="A22" t="s">
        <v>20</v>
      </c>
      <c r="B22" s="4">
        <v>12364531</v>
      </c>
      <c r="C22" s="4">
        <v>4188452</v>
      </c>
      <c r="D22" s="6">
        <f t="shared" si="0"/>
        <v>16552983</v>
      </c>
      <c r="E22" s="8">
        <v>5775000</v>
      </c>
      <c r="F22" s="4"/>
      <c r="G22" s="4"/>
      <c r="I22" s="6">
        <f t="shared" si="1"/>
        <v>10777983</v>
      </c>
      <c r="Q22" s="10">
        <v>550000</v>
      </c>
    </row>
    <row r="23" spans="1:17" x14ac:dyDescent="0.25">
      <c r="A23" t="s">
        <v>21</v>
      </c>
      <c r="B23" s="4">
        <v>15039100</v>
      </c>
      <c r="C23" s="4">
        <v>0</v>
      </c>
      <c r="D23" s="6">
        <f t="shared" si="0"/>
        <v>15039100</v>
      </c>
      <c r="E23" s="8">
        <v>6050000</v>
      </c>
      <c r="F23" s="4"/>
      <c r="G23" s="4"/>
      <c r="I23" s="6">
        <f t="shared" si="1"/>
        <v>8989100</v>
      </c>
      <c r="Q23" s="10">
        <v>5775000</v>
      </c>
    </row>
    <row r="24" spans="1:17" x14ac:dyDescent="0.25">
      <c r="A24" t="s">
        <v>22</v>
      </c>
      <c r="B24" s="4">
        <v>0</v>
      </c>
      <c r="C24" s="4">
        <v>0</v>
      </c>
      <c r="D24" s="6">
        <f t="shared" si="0"/>
        <v>0</v>
      </c>
      <c r="E24" s="8">
        <v>6825000</v>
      </c>
      <c r="F24" s="4"/>
      <c r="G24" s="4"/>
      <c r="I24" s="6">
        <f t="shared" si="1"/>
        <v>-6825000</v>
      </c>
      <c r="Q24" s="10">
        <v>6050000.0000000009</v>
      </c>
    </row>
    <row r="25" spans="1:17" x14ac:dyDescent="0.25">
      <c r="A25" t="s">
        <v>51</v>
      </c>
      <c r="B25" s="4">
        <v>0</v>
      </c>
      <c r="C25" s="4">
        <v>0</v>
      </c>
      <c r="D25" s="6">
        <f t="shared" si="0"/>
        <v>0</v>
      </c>
      <c r="E25" s="8">
        <v>7150000</v>
      </c>
      <c r="F25" s="4"/>
      <c r="G25" s="4"/>
      <c r="I25" s="6">
        <f t="shared" si="1"/>
        <v>-7150000</v>
      </c>
      <c r="Q25" s="10">
        <v>6825000</v>
      </c>
    </row>
    <row r="26" spans="1:17" x14ac:dyDescent="0.25">
      <c r="C26" s="4"/>
      <c r="E26" s="4"/>
      <c r="F26" s="4"/>
      <c r="G26" s="4"/>
      <c r="H26" s="4"/>
      <c r="Q26" s="10">
        <v>7150000</v>
      </c>
    </row>
  </sheetData>
  <conditionalFormatting sqref="D6:D20 G2:G20 G22:G25 D22:D25 I22:I25 I6:I20">
    <cfRule type="cellIs" dxfId="322" priority="3" operator="lessThan">
      <formula>0</formula>
    </cfRule>
  </conditionalFormatting>
  <conditionalFormatting sqref="D2:D5 I2:I25">
    <cfRule type="cellIs" dxfId="321" priority="2" operator="lessThan">
      <formula>0</formula>
    </cfRule>
  </conditionalFormatting>
  <conditionalFormatting sqref="D21 G21 I21">
    <cfRule type="cellIs" dxfId="320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5"/>
  <sheetViews>
    <sheetView workbookViewId="0">
      <selection activeCell="I2" sqref="I2:I25"/>
    </sheetView>
  </sheetViews>
  <sheetFormatPr defaultRowHeight="15" x14ac:dyDescent="0.25"/>
  <cols>
    <col min="2" max="2" width="20" customWidth="1"/>
    <col min="3" max="3" width="13" customWidth="1"/>
    <col min="4" max="4" width="17.42578125" customWidth="1"/>
    <col min="9" max="9" width="22.28515625" customWidth="1"/>
  </cols>
  <sheetData>
    <row r="1" spans="1:14" x14ac:dyDescent="0.25">
      <c r="A1" s="2" t="s">
        <v>24</v>
      </c>
      <c r="B1" s="3" t="s">
        <v>48</v>
      </c>
      <c r="C1" s="2" t="s">
        <v>29</v>
      </c>
      <c r="D1" s="2" t="s">
        <v>55</v>
      </c>
      <c r="E1" s="2" t="s">
        <v>25</v>
      </c>
      <c r="F1" s="2" t="s">
        <v>28</v>
      </c>
      <c r="G1" s="2" t="s">
        <v>35</v>
      </c>
      <c r="H1" s="2" t="s">
        <v>36</v>
      </c>
      <c r="I1" s="2" t="s">
        <v>56</v>
      </c>
      <c r="J1" s="9"/>
      <c r="K1" s="9"/>
    </row>
    <row r="2" spans="1:14" x14ac:dyDescent="0.25">
      <c r="A2" s="9" t="s">
        <v>0</v>
      </c>
      <c r="B2" s="4">
        <v>0</v>
      </c>
      <c r="C2" s="4">
        <v>0</v>
      </c>
      <c r="D2" s="6">
        <f t="shared" ref="D2:D25" si="0">IF(B2+C2&lt;40000000, B2+C2, 40000000)</f>
        <v>0</v>
      </c>
      <c r="E2" s="10">
        <v>5775000</v>
      </c>
      <c r="F2" s="4"/>
      <c r="G2" s="4"/>
      <c r="H2" s="9"/>
      <c r="I2" s="6">
        <f>D2+F2-E2-G2-H2</f>
        <v>-5775000</v>
      </c>
      <c r="J2" s="9"/>
      <c r="K2" s="9"/>
      <c r="L2" s="9"/>
      <c r="M2" s="9"/>
      <c r="N2" s="9"/>
    </row>
    <row r="3" spans="1:14" x14ac:dyDescent="0.25">
      <c r="A3" s="9" t="s">
        <v>52</v>
      </c>
      <c r="B3" s="4">
        <v>25700000</v>
      </c>
      <c r="C3" s="4">
        <v>0</v>
      </c>
      <c r="D3" s="6">
        <f t="shared" si="0"/>
        <v>25700000</v>
      </c>
      <c r="E3" s="10">
        <v>7150000</v>
      </c>
      <c r="F3" s="4"/>
      <c r="G3" s="4"/>
      <c r="H3" s="9"/>
      <c r="I3" s="6">
        <f t="shared" ref="I3:I25" si="1">D3+F3-E3-G3-H3</f>
        <v>18550000</v>
      </c>
      <c r="J3" s="9"/>
      <c r="K3" s="9"/>
      <c r="L3" s="9"/>
      <c r="M3" s="9"/>
      <c r="N3" s="9"/>
    </row>
    <row r="4" spans="1:14" x14ac:dyDescent="0.25">
      <c r="A4" s="9" t="s">
        <v>2</v>
      </c>
      <c r="B4" s="4">
        <v>0</v>
      </c>
      <c r="C4" s="4">
        <v>0</v>
      </c>
      <c r="D4" s="6">
        <f t="shared" si="0"/>
        <v>0</v>
      </c>
      <c r="E4" s="10">
        <v>6825000</v>
      </c>
      <c r="F4" s="4"/>
      <c r="G4" s="4"/>
      <c r="H4" s="9"/>
      <c r="I4" s="6">
        <f t="shared" si="1"/>
        <v>-6825000</v>
      </c>
      <c r="J4" s="9"/>
      <c r="K4" s="9"/>
      <c r="L4" s="9"/>
      <c r="M4" s="9"/>
      <c r="N4" s="9"/>
    </row>
    <row r="5" spans="1:14" x14ac:dyDescent="0.25">
      <c r="A5" s="9" t="s">
        <v>3</v>
      </c>
      <c r="B5" s="4">
        <v>15800000</v>
      </c>
      <c r="C5" s="4">
        <v>0</v>
      </c>
      <c r="D5" s="6">
        <f t="shared" si="0"/>
        <v>15800000</v>
      </c>
      <c r="E5" s="10">
        <v>6050000</v>
      </c>
      <c r="F5" s="4"/>
      <c r="G5" s="4"/>
      <c r="H5" s="9"/>
      <c r="I5" s="6">
        <f>D5+F5-E5-G5-H5</f>
        <v>9750000</v>
      </c>
      <c r="J5" s="9"/>
      <c r="K5" s="9"/>
      <c r="L5" s="9"/>
      <c r="M5" s="9"/>
      <c r="N5" s="9"/>
    </row>
    <row r="6" spans="1:14" x14ac:dyDescent="0.25">
      <c r="A6" s="9" t="s">
        <v>5</v>
      </c>
      <c r="B6" s="4">
        <v>534952</v>
      </c>
      <c r="C6" s="4">
        <v>0</v>
      </c>
      <c r="D6" s="6">
        <f t="shared" si="0"/>
        <v>534952</v>
      </c>
      <c r="E6" s="10">
        <v>5775000</v>
      </c>
      <c r="F6" s="4"/>
      <c r="G6" s="4"/>
      <c r="H6" s="9"/>
      <c r="I6" s="6">
        <f>D6+F6-E6-G6-H6</f>
        <v>-5240048</v>
      </c>
      <c r="J6" s="9"/>
      <c r="K6" s="9"/>
      <c r="L6" s="9"/>
      <c r="M6" s="9"/>
      <c r="N6" s="9"/>
    </row>
    <row r="7" spans="1:14" x14ac:dyDescent="0.25">
      <c r="A7" s="9" t="s">
        <v>6</v>
      </c>
      <c r="B7" s="11">
        <v>17103241</v>
      </c>
      <c r="C7" s="4">
        <v>511876</v>
      </c>
      <c r="D7" s="6">
        <f t="shared" si="0"/>
        <v>17615117</v>
      </c>
      <c r="E7" s="10">
        <v>3150000</v>
      </c>
      <c r="F7" s="4"/>
      <c r="G7" s="4"/>
      <c r="H7" s="9"/>
      <c r="I7" s="6">
        <f t="shared" si="1"/>
        <v>14465117</v>
      </c>
      <c r="J7" s="9"/>
      <c r="K7" s="9"/>
      <c r="L7" s="9"/>
      <c r="M7" s="9"/>
      <c r="N7" s="9"/>
    </row>
    <row r="8" spans="1:14" x14ac:dyDescent="0.25">
      <c r="A8" s="9" t="s">
        <v>4</v>
      </c>
      <c r="B8" s="4">
        <v>1595552</v>
      </c>
      <c r="C8" s="4">
        <v>0</v>
      </c>
      <c r="D8" s="6">
        <f t="shared" si="0"/>
        <v>1595552</v>
      </c>
      <c r="E8" s="10">
        <v>5500000</v>
      </c>
      <c r="F8" s="4"/>
      <c r="G8" s="4"/>
      <c r="H8" s="9"/>
      <c r="I8" s="6">
        <f t="shared" si="1"/>
        <v>-3904448</v>
      </c>
      <c r="J8" s="9"/>
      <c r="K8" s="9"/>
      <c r="L8" s="9"/>
      <c r="M8" s="9"/>
      <c r="N8" s="9"/>
    </row>
    <row r="9" spans="1:14" x14ac:dyDescent="0.25">
      <c r="A9" s="9" t="s">
        <v>7</v>
      </c>
      <c r="B9" s="4">
        <v>34000000</v>
      </c>
      <c r="C9" s="4">
        <v>10017756</v>
      </c>
      <c r="D9" s="6">
        <f t="shared" si="0"/>
        <v>40000000</v>
      </c>
      <c r="E9" s="10">
        <v>6000000</v>
      </c>
      <c r="F9" s="4"/>
      <c r="G9" s="4"/>
      <c r="H9" s="9"/>
      <c r="I9" s="6">
        <f t="shared" si="1"/>
        <v>34000000</v>
      </c>
      <c r="J9" s="9"/>
      <c r="K9" s="9"/>
      <c r="L9" s="9"/>
      <c r="M9" s="9"/>
      <c r="N9" s="9"/>
    </row>
    <row r="10" spans="1:14" x14ac:dyDescent="0.25">
      <c r="A10" s="9" t="s">
        <v>8</v>
      </c>
      <c r="B10" s="4">
        <v>13750000</v>
      </c>
      <c r="C10" s="4">
        <v>0</v>
      </c>
      <c r="D10" s="6">
        <f t="shared" si="0"/>
        <v>13750000</v>
      </c>
      <c r="E10" s="10">
        <v>5775000</v>
      </c>
      <c r="F10" s="4"/>
      <c r="G10" s="4"/>
      <c r="H10" s="9"/>
      <c r="I10" s="6">
        <f t="shared" si="1"/>
        <v>7975000</v>
      </c>
      <c r="J10" s="9"/>
      <c r="K10" s="9"/>
      <c r="L10" s="9"/>
      <c r="M10" s="9"/>
      <c r="N10" s="9"/>
    </row>
    <row r="11" spans="1:14" x14ac:dyDescent="0.25">
      <c r="A11" s="9" t="s">
        <v>9</v>
      </c>
      <c r="B11" s="4">
        <v>0</v>
      </c>
      <c r="C11" s="4">
        <v>0</v>
      </c>
      <c r="D11" s="6">
        <f t="shared" si="0"/>
        <v>0</v>
      </c>
      <c r="E11" s="10">
        <v>5500000</v>
      </c>
      <c r="F11" s="4"/>
      <c r="G11" s="4"/>
      <c r="H11" s="9"/>
      <c r="I11" s="6">
        <f t="shared" si="1"/>
        <v>-5500000</v>
      </c>
      <c r="J11" s="9"/>
      <c r="K11" s="9"/>
      <c r="L11" s="9"/>
      <c r="M11" s="9"/>
      <c r="N11" s="9"/>
    </row>
    <row r="12" spans="1:14" x14ac:dyDescent="0.25">
      <c r="A12" s="9" t="s">
        <v>10</v>
      </c>
      <c r="B12" s="4">
        <v>0</v>
      </c>
      <c r="C12" s="4">
        <v>0</v>
      </c>
      <c r="D12" s="6">
        <f t="shared" si="0"/>
        <v>0</v>
      </c>
      <c r="E12" s="10">
        <v>7800000</v>
      </c>
      <c r="F12" s="4"/>
      <c r="G12" s="4"/>
      <c r="H12" s="9"/>
      <c r="I12" s="6">
        <f t="shared" si="1"/>
        <v>-7800000</v>
      </c>
      <c r="J12" s="9"/>
      <c r="K12" s="9"/>
      <c r="L12" s="9"/>
      <c r="M12" s="9"/>
      <c r="N12" s="9"/>
    </row>
    <row r="13" spans="1:14" x14ac:dyDescent="0.25">
      <c r="A13" s="9" t="s">
        <v>54</v>
      </c>
      <c r="B13" s="4">
        <v>7909577</v>
      </c>
      <c r="C13" s="4">
        <v>0</v>
      </c>
      <c r="D13" s="6">
        <f t="shared" si="0"/>
        <v>7909577</v>
      </c>
      <c r="E13" s="10">
        <v>5775000</v>
      </c>
      <c r="F13" s="4"/>
      <c r="G13" s="4"/>
      <c r="H13" s="9"/>
      <c r="I13" s="6">
        <f t="shared" si="1"/>
        <v>2134577</v>
      </c>
      <c r="J13" s="9"/>
      <c r="K13" s="9"/>
      <c r="L13" s="9"/>
      <c r="M13" s="9"/>
      <c r="N13" s="9"/>
    </row>
    <row r="14" spans="1:14" x14ac:dyDescent="0.25">
      <c r="A14" s="9" t="s">
        <v>13</v>
      </c>
      <c r="B14" s="4">
        <v>9342165</v>
      </c>
      <c r="C14" s="4">
        <v>0</v>
      </c>
      <c r="D14" s="6">
        <f t="shared" si="0"/>
        <v>9342165</v>
      </c>
      <c r="E14" s="10">
        <v>5775000</v>
      </c>
      <c r="F14" s="4"/>
      <c r="G14" s="4"/>
      <c r="H14" s="9"/>
      <c r="I14" s="6">
        <f t="shared" si="1"/>
        <v>3567165</v>
      </c>
      <c r="J14" s="9"/>
      <c r="K14" s="9"/>
      <c r="L14" s="9"/>
      <c r="M14" s="9"/>
      <c r="N14" s="9"/>
    </row>
    <row r="15" spans="1:14" x14ac:dyDescent="0.25">
      <c r="A15" s="9" t="s">
        <v>11</v>
      </c>
      <c r="B15" s="4">
        <v>362573</v>
      </c>
      <c r="C15" s="4">
        <v>4942750</v>
      </c>
      <c r="D15" s="6">
        <f t="shared" si="0"/>
        <v>5305323</v>
      </c>
      <c r="E15" s="10">
        <v>6825000</v>
      </c>
      <c r="F15" s="4"/>
      <c r="G15" s="4"/>
      <c r="H15" s="9"/>
      <c r="I15" s="6">
        <f t="shared" si="1"/>
        <v>-1519677</v>
      </c>
      <c r="J15" s="9"/>
      <c r="K15" s="9"/>
      <c r="L15" s="9"/>
      <c r="M15" s="9"/>
      <c r="N15" s="9"/>
    </row>
    <row r="16" spans="1:14" x14ac:dyDescent="0.25">
      <c r="A16" s="9" t="s">
        <v>14</v>
      </c>
      <c r="B16" s="4">
        <v>15214117</v>
      </c>
      <c r="C16" s="4">
        <v>4198974</v>
      </c>
      <c r="D16" s="6">
        <f t="shared" si="0"/>
        <v>19413091</v>
      </c>
      <c r="E16" s="10">
        <v>5775000</v>
      </c>
      <c r="F16" s="4"/>
      <c r="G16" s="4"/>
      <c r="H16" s="9"/>
      <c r="I16" s="6">
        <f t="shared" si="1"/>
        <v>13638091</v>
      </c>
      <c r="J16" s="9"/>
      <c r="K16" s="9"/>
      <c r="L16" s="9"/>
      <c r="M16" s="9"/>
      <c r="N16" s="9"/>
    </row>
    <row r="17" spans="1:14" x14ac:dyDescent="0.25">
      <c r="A17" s="9" t="s">
        <v>15</v>
      </c>
      <c r="B17" s="4">
        <v>25256276</v>
      </c>
      <c r="C17" s="4">
        <v>0</v>
      </c>
      <c r="D17" s="6">
        <f t="shared" si="0"/>
        <v>25256276</v>
      </c>
      <c r="E17" s="10">
        <v>5775000</v>
      </c>
      <c r="F17" s="4"/>
      <c r="G17" s="4"/>
      <c r="H17" s="9"/>
      <c r="I17" s="6">
        <f t="shared" si="1"/>
        <v>19481276</v>
      </c>
      <c r="J17" s="9"/>
      <c r="K17" s="9"/>
      <c r="L17" s="9"/>
      <c r="M17" s="9"/>
      <c r="N17" s="9"/>
    </row>
    <row r="18" spans="1:14" x14ac:dyDescent="0.25">
      <c r="A18" s="9" t="s">
        <v>16</v>
      </c>
      <c r="B18" s="4">
        <v>13777940</v>
      </c>
      <c r="C18" s="4">
        <v>35479105</v>
      </c>
      <c r="D18" s="6">
        <f t="shared" ref="D18" si="2">IF(B18+C18&lt;40000000, B18+C18, 40000000)</f>
        <v>40000000</v>
      </c>
      <c r="E18" s="10">
        <v>6050000</v>
      </c>
      <c r="F18" s="4"/>
      <c r="G18" s="4"/>
      <c r="H18" s="9"/>
      <c r="I18" s="6">
        <f>D18+F18-E18-G18-H18</f>
        <v>33950000</v>
      </c>
      <c r="J18" s="9"/>
      <c r="K18" s="9"/>
      <c r="L18" s="9"/>
      <c r="M18" s="9"/>
      <c r="N18" s="9"/>
    </row>
    <row r="19" spans="1:14" x14ac:dyDescent="0.25">
      <c r="A19" s="9" t="s">
        <v>17</v>
      </c>
      <c r="B19" s="4">
        <v>6068030</v>
      </c>
      <c r="C19" s="4">
        <v>5458031</v>
      </c>
      <c r="D19" s="6">
        <f t="shared" si="0"/>
        <v>11526061</v>
      </c>
      <c r="E19" s="10">
        <v>7150000</v>
      </c>
      <c r="F19" s="4"/>
      <c r="G19" s="4"/>
      <c r="H19" s="9"/>
      <c r="I19" s="6">
        <f t="shared" si="1"/>
        <v>4376061</v>
      </c>
      <c r="J19" s="9"/>
      <c r="K19" s="9"/>
      <c r="L19" s="9"/>
      <c r="M19" s="9"/>
      <c r="N19" s="9"/>
    </row>
    <row r="20" spans="1:14" x14ac:dyDescent="0.25">
      <c r="A20" s="9" t="s">
        <v>18</v>
      </c>
      <c r="B20" s="4">
        <v>2087374</v>
      </c>
      <c r="C20" s="4">
        <v>0</v>
      </c>
      <c r="D20" s="6">
        <f t="shared" si="0"/>
        <v>2087374</v>
      </c>
      <c r="E20" s="10">
        <v>5500000</v>
      </c>
      <c r="F20" s="4"/>
      <c r="G20" s="4"/>
      <c r="H20" s="9"/>
      <c r="I20" s="6">
        <f t="shared" si="1"/>
        <v>-3412626</v>
      </c>
      <c r="J20" s="9"/>
      <c r="K20" s="9"/>
      <c r="L20" s="9"/>
      <c r="M20" s="9"/>
      <c r="N20" s="9"/>
    </row>
    <row r="21" spans="1:14" x14ac:dyDescent="0.25">
      <c r="A21" s="9" t="s">
        <v>49</v>
      </c>
      <c r="B21" s="4">
        <v>0</v>
      </c>
      <c r="C21" s="4">
        <v>0</v>
      </c>
      <c r="D21" s="6">
        <f t="shared" si="0"/>
        <v>0</v>
      </c>
      <c r="E21" s="10">
        <v>550000</v>
      </c>
      <c r="F21" s="4"/>
      <c r="G21" s="4"/>
      <c r="H21" s="9"/>
      <c r="I21" s="6">
        <f t="shared" si="1"/>
        <v>-550000</v>
      </c>
      <c r="J21" s="9"/>
      <c r="K21" s="9" t="s">
        <v>42</v>
      </c>
      <c r="L21" s="9"/>
      <c r="M21" s="9"/>
      <c r="N21" s="9"/>
    </row>
    <row r="22" spans="1:14" x14ac:dyDescent="0.25">
      <c r="A22" s="9" t="s">
        <v>20</v>
      </c>
      <c r="B22" s="4">
        <v>6169006</v>
      </c>
      <c r="C22" s="4">
        <v>1686322</v>
      </c>
      <c r="D22" s="6">
        <f t="shared" si="0"/>
        <v>7855328</v>
      </c>
      <c r="E22" s="10">
        <v>5775000</v>
      </c>
      <c r="F22" s="4"/>
      <c r="G22" s="4"/>
      <c r="H22" s="9"/>
      <c r="I22" s="6">
        <f t="shared" si="1"/>
        <v>2080328</v>
      </c>
      <c r="J22" s="9"/>
      <c r="K22" s="9"/>
      <c r="L22" s="9"/>
      <c r="M22" s="9"/>
      <c r="N22" s="9"/>
    </row>
    <row r="23" spans="1:14" x14ac:dyDescent="0.25">
      <c r="A23" s="9" t="s">
        <v>21</v>
      </c>
      <c r="B23" s="4">
        <v>2939100</v>
      </c>
      <c r="C23" s="4">
        <v>0</v>
      </c>
      <c r="D23" s="6">
        <f t="shared" si="0"/>
        <v>2939100</v>
      </c>
      <c r="E23" s="10">
        <v>6050000</v>
      </c>
      <c r="F23" s="4"/>
      <c r="G23" s="4"/>
      <c r="H23" s="9"/>
      <c r="I23" s="6">
        <f t="shared" si="1"/>
        <v>-3110900</v>
      </c>
      <c r="J23" s="9"/>
      <c r="K23" s="9"/>
      <c r="L23" s="9"/>
      <c r="M23" s="9"/>
      <c r="N23" s="9"/>
    </row>
    <row r="24" spans="1:14" x14ac:dyDescent="0.25">
      <c r="A24" s="9" t="s">
        <v>22</v>
      </c>
      <c r="B24" s="4">
        <v>0</v>
      </c>
      <c r="C24" s="4">
        <v>14116161</v>
      </c>
      <c r="D24" s="6">
        <f t="shared" si="0"/>
        <v>14116161</v>
      </c>
      <c r="E24" s="10">
        <v>6825000</v>
      </c>
      <c r="F24" s="4"/>
      <c r="G24" s="4"/>
      <c r="H24" s="9"/>
      <c r="I24" s="6">
        <f t="shared" si="1"/>
        <v>7291161</v>
      </c>
      <c r="J24" s="9"/>
      <c r="K24" s="9"/>
      <c r="L24" s="9"/>
      <c r="M24" s="9"/>
      <c r="N24" s="9"/>
    </row>
    <row r="25" spans="1:14" x14ac:dyDescent="0.25">
      <c r="A25" s="9" t="s">
        <v>51</v>
      </c>
      <c r="B25" s="4">
        <v>0</v>
      </c>
      <c r="C25" s="4">
        <v>0</v>
      </c>
      <c r="D25" s="6">
        <f t="shared" si="0"/>
        <v>0</v>
      </c>
      <c r="E25" s="10">
        <v>7150000</v>
      </c>
      <c r="F25" s="4"/>
      <c r="G25" s="4"/>
      <c r="H25" s="9"/>
      <c r="I25" s="6">
        <f t="shared" si="1"/>
        <v>-7150000</v>
      </c>
      <c r="J25" s="9"/>
      <c r="K25" s="9"/>
      <c r="L25" s="9"/>
      <c r="M25" s="9"/>
      <c r="N25" s="9"/>
    </row>
  </sheetData>
  <conditionalFormatting sqref="G2:G25 I5:I25 D2:D25">
    <cfRule type="cellIs" dxfId="319" priority="4" operator="lessThan">
      <formula>0</formula>
    </cfRule>
  </conditionalFormatting>
  <conditionalFormatting sqref="I2:I25 D2:D25">
    <cfRule type="cellIs" dxfId="318" priority="3" operator="lessThan">
      <formula>0</formula>
    </cfRule>
  </conditionalFormatting>
  <conditionalFormatting sqref="D20 G20 I20">
    <cfRule type="cellIs" dxfId="317" priority="2" operator="lessThan">
      <formula>0</formula>
    </cfRule>
  </conditionalFormatting>
  <conditionalFormatting sqref="D21 G21 I21">
    <cfRule type="cellIs" dxfId="316" priority="1" operator="lessThan">
      <formula>0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2010-2011</vt:lpstr>
      <vt:lpstr>2011-2012</vt:lpstr>
      <vt:lpstr>2012-2013</vt:lpstr>
      <vt:lpstr>2013-2014</vt:lpstr>
      <vt:lpstr>2014-2015</vt:lpstr>
      <vt:lpstr>2015-2016</vt:lpstr>
      <vt:lpstr>2016-2017</vt:lpstr>
      <vt:lpstr>2017-2018</vt:lpstr>
      <vt:lpstr>2018-2019</vt:lpstr>
      <vt:lpstr>2019-2020</vt:lpstr>
      <vt:lpstr>2020-2021</vt:lpstr>
      <vt:lpstr>2021-2022</vt:lpstr>
      <vt:lpstr>2022-2023</vt:lpstr>
      <vt:lpstr>2023-2024</vt:lpstr>
      <vt:lpstr>2024-2025</vt:lpstr>
      <vt:lpstr>2025-2026</vt:lpstr>
      <vt:lpstr>2026-2027</vt:lpstr>
      <vt:lpstr>2027-2028</vt:lpstr>
      <vt:lpstr>2028-2029</vt:lpstr>
      <vt:lpstr>2029-2030</vt:lpstr>
      <vt:lpstr>2030-2031</vt:lpstr>
      <vt:lpstr>2031-2032</vt:lpstr>
      <vt:lpstr>2032-2033</vt:lpstr>
      <vt:lpstr>2033-2034</vt:lpstr>
      <vt:lpstr>2034-2035</vt:lpstr>
      <vt:lpstr>2035-2036</vt:lpstr>
      <vt:lpstr>2036-2037</vt:lpstr>
      <vt:lpstr>2038-2039</vt:lpstr>
      <vt:lpstr>2039-2040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Rectenwald</dc:creator>
  <cp:lastModifiedBy>Aaron</cp:lastModifiedBy>
  <cp:lastPrinted>2014-05-20T14:14:50Z</cp:lastPrinted>
  <dcterms:created xsi:type="dcterms:W3CDTF">2013-04-09T19:57:59Z</dcterms:created>
  <dcterms:modified xsi:type="dcterms:W3CDTF">2019-09-10T00:34:14Z</dcterms:modified>
</cp:coreProperties>
</file>